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8800" windowHeight="11835" activeTab="1"/>
  </bookViews>
  <sheets>
    <sheet name="Доходы" sheetId="1" r:id="rId1"/>
    <sheet name="Расходы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T64" i="2" l="1"/>
  <c r="T61" i="2"/>
  <c r="T55" i="2"/>
  <c r="T49" i="2"/>
  <c r="T44" i="2"/>
  <c r="T38" i="2"/>
  <c r="T35" i="2"/>
  <c r="T30" i="2"/>
  <c r="T24" i="2"/>
  <c r="T20" i="2"/>
  <c r="T18" i="2"/>
  <c r="T9" i="2"/>
  <c r="R55" i="2"/>
  <c r="S55" i="2"/>
  <c r="Q55" i="2"/>
  <c r="N55" i="2"/>
  <c r="O55" i="2"/>
  <c r="M55" i="2"/>
  <c r="P58" i="2"/>
  <c r="T58" i="2" s="1"/>
  <c r="L58" i="2"/>
  <c r="J55" i="2"/>
  <c r="K55" i="2"/>
  <c r="I55" i="2"/>
  <c r="H58" i="2"/>
  <c r="E55" i="2"/>
  <c r="H55" i="2" s="1"/>
  <c r="F55" i="2"/>
  <c r="G55" i="2"/>
  <c r="D55" i="2"/>
  <c r="D35" i="2"/>
  <c r="C22" i="1" l="1"/>
  <c r="O23" i="1"/>
  <c r="N23" i="1"/>
  <c r="M23" i="1"/>
  <c r="M22" i="1" s="1"/>
  <c r="L23" i="1"/>
  <c r="K23" i="1"/>
  <c r="J23" i="1"/>
  <c r="J22" i="1" s="1"/>
  <c r="I23" i="1"/>
  <c r="I22" i="1" s="1"/>
  <c r="H23" i="1"/>
  <c r="G23" i="1"/>
  <c r="F23" i="1"/>
  <c r="F22" i="1" s="1"/>
  <c r="E23" i="1"/>
  <c r="E22" i="1" s="1"/>
  <c r="D23" i="1"/>
  <c r="C23" i="1"/>
  <c r="O22" i="1"/>
  <c r="N22" i="1"/>
  <c r="L22" i="1"/>
  <c r="K22" i="1"/>
  <c r="H22" i="1"/>
  <c r="G22" i="1"/>
  <c r="D22" i="1"/>
  <c r="P22" i="1" s="1"/>
  <c r="P21" i="1"/>
  <c r="P20" i="1"/>
  <c r="P19" i="1"/>
  <c r="P18" i="1"/>
  <c r="P17" i="1"/>
  <c r="A17" i="1"/>
  <c r="A18" i="1" s="1"/>
  <c r="A19" i="1" s="1"/>
  <c r="P16" i="1"/>
  <c r="P15" i="1"/>
  <c r="P14" i="1"/>
  <c r="P13" i="1"/>
  <c r="A13" i="1"/>
  <c r="P12" i="1"/>
  <c r="P11" i="1"/>
  <c r="P10" i="1"/>
  <c r="P9" i="1"/>
  <c r="P8" i="1"/>
  <c r="P7" i="1"/>
  <c r="A7" i="1"/>
  <c r="P6" i="1"/>
  <c r="P23" i="1" s="1"/>
  <c r="H63" i="2" l="1"/>
  <c r="H50" i="2"/>
  <c r="L42" i="2"/>
  <c r="P32" i="2"/>
  <c r="P33" i="2"/>
  <c r="L27" i="2"/>
  <c r="P27" i="2"/>
  <c r="H11" i="2"/>
  <c r="L11" i="2"/>
  <c r="P10" i="2" l="1"/>
  <c r="P11" i="2"/>
  <c r="P12" i="2"/>
  <c r="P13" i="2"/>
  <c r="P14" i="2"/>
  <c r="P15" i="2"/>
  <c r="P16" i="2"/>
  <c r="P17" i="2"/>
  <c r="P19" i="2"/>
  <c r="P21" i="2"/>
  <c r="P22" i="2"/>
  <c r="P23" i="2"/>
  <c r="P25" i="2"/>
  <c r="P26" i="2"/>
  <c r="P28" i="2"/>
  <c r="P29" i="2"/>
  <c r="P31" i="2"/>
  <c r="P34" i="2"/>
  <c r="P37" i="2"/>
  <c r="P39" i="2"/>
  <c r="P40" i="2"/>
  <c r="P41" i="2"/>
  <c r="P42" i="2"/>
  <c r="P43" i="2"/>
  <c r="P45" i="2"/>
  <c r="P46" i="2"/>
  <c r="P48" i="2"/>
  <c r="P50" i="2"/>
  <c r="P51" i="2"/>
  <c r="P52" i="2"/>
  <c r="P53" i="2"/>
  <c r="P54" i="2"/>
  <c r="P56" i="2"/>
  <c r="P57" i="2"/>
  <c r="P60" i="2"/>
  <c r="P62" i="2"/>
  <c r="P63" i="2"/>
  <c r="L10" i="2"/>
  <c r="L12" i="2"/>
  <c r="L13" i="2"/>
  <c r="L14" i="2"/>
  <c r="L15" i="2"/>
  <c r="L16" i="2"/>
  <c r="L17" i="2"/>
  <c r="L19" i="2"/>
  <c r="L21" i="2"/>
  <c r="L22" i="2"/>
  <c r="L23" i="2"/>
  <c r="L25" i="2"/>
  <c r="L26" i="2"/>
  <c r="L28" i="2"/>
  <c r="L29" i="2"/>
  <c r="L31" i="2"/>
  <c r="L32" i="2"/>
  <c r="L33" i="2"/>
  <c r="L34" i="2"/>
  <c r="L37" i="2"/>
  <c r="L39" i="2"/>
  <c r="L40" i="2"/>
  <c r="L41" i="2"/>
  <c r="L43" i="2"/>
  <c r="L45" i="2"/>
  <c r="L46" i="2"/>
  <c r="L48" i="2"/>
  <c r="L50" i="2"/>
  <c r="L51" i="2"/>
  <c r="L52" i="2"/>
  <c r="L53" i="2"/>
  <c r="L54" i="2"/>
  <c r="L56" i="2"/>
  <c r="L57" i="2"/>
  <c r="L60" i="2"/>
  <c r="L62" i="2"/>
  <c r="L63" i="2"/>
  <c r="H12" i="2"/>
  <c r="H13" i="2"/>
  <c r="H14" i="2"/>
  <c r="H15" i="2"/>
  <c r="T15" i="2" s="1"/>
  <c r="H16" i="2"/>
  <c r="T16" i="2" s="1"/>
  <c r="H17" i="2"/>
  <c r="H19" i="2"/>
  <c r="H21" i="2"/>
  <c r="T21" i="2" s="1"/>
  <c r="H22" i="2"/>
  <c r="H23" i="2"/>
  <c r="H25" i="2"/>
  <c r="H26" i="2"/>
  <c r="T26" i="2" s="1"/>
  <c r="H27" i="2"/>
  <c r="H28" i="2"/>
  <c r="H29" i="2"/>
  <c r="H31" i="2"/>
  <c r="H32" i="2"/>
  <c r="H33" i="2"/>
  <c r="T33" i="2" s="1"/>
  <c r="H34" i="2"/>
  <c r="H37" i="2"/>
  <c r="H39" i="2"/>
  <c r="H40" i="2"/>
  <c r="H41" i="2"/>
  <c r="H42" i="2"/>
  <c r="H43" i="2"/>
  <c r="H45" i="2"/>
  <c r="H46" i="2"/>
  <c r="H48" i="2"/>
  <c r="H51" i="2"/>
  <c r="T51" i="2" s="1"/>
  <c r="H52" i="2"/>
  <c r="H53" i="2"/>
  <c r="H54" i="2"/>
  <c r="H56" i="2"/>
  <c r="H57" i="2"/>
  <c r="H60" i="2"/>
  <c r="H62" i="2"/>
  <c r="H10" i="2"/>
  <c r="E9" i="2"/>
  <c r="D24" i="2"/>
  <c r="T42" i="2" l="1"/>
  <c r="T48" i="2"/>
  <c r="T60" i="2"/>
  <c r="T23" i="2"/>
  <c r="T13" i="2"/>
  <c r="T63" i="2"/>
  <c r="T62" i="2"/>
  <c r="H9" i="2"/>
  <c r="D18" i="2"/>
  <c r="D38" i="2" l="1"/>
  <c r="D20" i="2"/>
  <c r="E20" i="2"/>
  <c r="F20" i="2"/>
  <c r="G20" i="2"/>
  <c r="I20" i="2"/>
  <c r="J20" i="2"/>
  <c r="K20" i="2"/>
  <c r="M20" i="2"/>
  <c r="N20" i="2"/>
  <c r="O20" i="2"/>
  <c r="Q20" i="2"/>
  <c r="R20" i="2"/>
  <c r="S20" i="2"/>
  <c r="E59" i="2"/>
  <c r="F59" i="2"/>
  <c r="G59" i="2"/>
  <c r="I59" i="2"/>
  <c r="J59" i="2"/>
  <c r="K59" i="2"/>
  <c r="M59" i="2"/>
  <c r="P59" i="2" s="1"/>
  <c r="N59" i="2"/>
  <c r="O59" i="2"/>
  <c r="Q59" i="2"/>
  <c r="R59" i="2"/>
  <c r="S59" i="2"/>
  <c r="D59" i="2"/>
  <c r="Q30" i="2"/>
  <c r="N44" i="2"/>
  <c r="M9" i="2"/>
  <c r="P20" i="2" l="1"/>
  <c r="H59" i="2"/>
  <c r="H20" i="2"/>
  <c r="L59" i="2"/>
  <c r="L20" i="2"/>
  <c r="K35" i="2"/>
  <c r="J44" i="2"/>
  <c r="I61" i="2"/>
  <c r="J30" i="2"/>
  <c r="K30" i="2"/>
  <c r="M30" i="2"/>
  <c r="N30" i="2"/>
  <c r="O30" i="2"/>
  <c r="R30" i="2"/>
  <c r="S30" i="2"/>
  <c r="E30" i="2"/>
  <c r="F30" i="2"/>
  <c r="G30" i="2"/>
  <c r="I30" i="2"/>
  <c r="D30" i="2"/>
  <c r="Q35" i="2"/>
  <c r="R35" i="2"/>
  <c r="S35" i="2"/>
  <c r="M35" i="2"/>
  <c r="N35" i="2"/>
  <c r="O35" i="2"/>
  <c r="E35" i="2"/>
  <c r="H35" i="2" s="1"/>
  <c r="F35" i="2"/>
  <c r="G35" i="2"/>
  <c r="I35" i="2"/>
  <c r="M44" i="2"/>
  <c r="O44" i="2"/>
  <c r="Q44" i="2"/>
  <c r="R44" i="2"/>
  <c r="S44" i="2"/>
  <c r="O49" i="2"/>
  <c r="D9" i="2"/>
  <c r="E24" i="2"/>
  <c r="R61" i="2"/>
  <c r="S61" i="2"/>
  <c r="R49" i="2"/>
  <c r="S49" i="2"/>
  <c r="R47" i="2"/>
  <c r="S47" i="2"/>
  <c r="R38" i="2"/>
  <c r="S38" i="2"/>
  <c r="R24" i="2"/>
  <c r="S24" i="2"/>
  <c r="R18" i="2"/>
  <c r="S18" i="2"/>
  <c r="R9" i="2"/>
  <c r="S9" i="2"/>
  <c r="Q18" i="2"/>
  <c r="Q24" i="2"/>
  <c r="Q38" i="2"/>
  <c r="Q47" i="2"/>
  <c r="Q49" i="2"/>
  <c r="Q61" i="2"/>
  <c r="Q9" i="2"/>
  <c r="O9" i="2"/>
  <c r="O24" i="2"/>
  <c r="O18" i="2"/>
  <c r="N9" i="2"/>
  <c r="N61" i="2"/>
  <c r="O61" i="2"/>
  <c r="N49" i="2"/>
  <c r="N47" i="2"/>
  <c r="O47" i="2"/>
  <c r="N38" i="2"/>
  <c r="O38" i="2"/>
  <c r="N24" i="2"/>
  <c r="N18" i="2"/>
  <c r="M61" i="2"/>
  <c r="M49" i="2"/>
  <c r="M47" i="2"/>
  <c r="M38" i="2"/>
  <c r="M24" i="2"/>
  <c r="M18" i="2"/>
  <c r="K9" i="2"/>
  <c r="K18" i="2"/>
  <c r="K24" i="2"/>
  <c r="K38" i="2"/>
  <c r="K44" i="2"/>
  <c r="K47" i="2"/>
  <c r="K49" i="2"/>
  <c r="K61" i="2"/>
  <c r="J61" i="2"/>
  <c r="I49" i="2"/>
  <c r="J49" i="2"/>
  <c r="I47" i="2"/>
  <c r="L47" i="2" s="1"/>
  <c r="J47" i="2"/>
  <c r="I44" i="2"/>
  <c r="I38" i="2"/>
  <c r="J38" i="2"/>
  <c r="J35" i="2"/>
  <c r="I24" i="2"/>
  <c r="J24" i="2"/>
  <c r="I18" i="2"/>
  <c r="L18" i="2" s="1"/>
  <c r="J18" i="2"/>
  <c r="I9" i="2"/>
  <c r="J9" i="2"/>
  <c r="E47" i="2"/>
  <c r="H47" i="2" s="1"/>
  <c r="F47" i="2"/>
  <c r="G47" i="2"/>
  <c r="F9" i="2"/>
  <c r="G9" i="2"/>
  <c r="E18" i="2"/>
  <c r="F18" i="2"/>
  <c r="G18" i="2"/>
  <c r="F24" i="2"/>
  <c r="G24" i="2"/>
  <c r="E38" i="2"/>
  <c r="F38" i="2"/>
  <c r="G38" i="2"/>
  <c r="E44" i="2"/>
  <c r="F44" i="2"/>
  <c r="G44" i="2"/>
  <c r="E61" i="2"/>
  <c r="F61" i="2"/>
  <c r="G61" i="2"/>
  <c r="E49" i="2"/>
  <c r="F49" i="2"/>
  <c r="G49" i="2"/>
  <c r="D61" i="2"/>
  <c r="D49" i="2"/>
  <c r="D47" i="2"/>
  <c r="D44" i="2"/>
  <c r="T59" i="2" l="1"/>
  <c r="N64" i="2"/>
  <c r="O64" i="2"/>
  <c r="Q64" i="2"/>
  <c r="M64" i="2"/>
  <c r="J64" i="2"/>
  <c r="I64" i="2"/>
  <c r="R64" i="2"/>
  <c r="S64" i="2"/>
  <c r="K64" i="2"/>
  <c r="G64" i="2"/>
  <c r="D64" i="2"/>
  <c r="F64" i="2"/>
  <c r="E64" i="2"/>
  <c r="P61" i="2"/>
  <c r="H61" i="2"/>
  <c r="L55" i="2"/>
  <c r="P47" i="2"/>
  <c r="T47" i="2" s="1"/>
  <c r="P44" i="2"/>
  <c r="H44" i="2"/>
  <c r="P38" i="2"/>
  <c r="P30" i="2"/>
  <c r="L30" i="2"/>
  <c r="P24" i="2"/>
  <c r="H18" i="2"/>
  <c r="P9" i="2"/>
  <c r="H24" i="2"/>
  <c r="L38" i="2"/>
  <c r="L35" i="2"/>
  <c r="H49" i="2"/>
  <c r="H38" i="2"/>
  <c r="L9" i="2"/>
  <c r="L24" i="2"/>
  <c r="L44" i="2"/>
  <c r="L49" i="2"/>
  <c r="P18" i="2"/>
  <c r="P49" i="2"/>
  <c r="P55" i="2"/>
  <c r="P35" i="2"/>
  <c r="H30" i="2"/>
  <c r="L61" i="2"/>
  <c r="P64" i="2" l="1"/>
  <c r="L64" i="2"/>
  <c r="H64" i="2"/>
</calcChain>
</file>

<file path=xl/sharedStrings.xml><?xml version="1.0" encoding="utf-8"?>
<sst xmlns="http://schemas.openxmlformats.org/spreadsheetml/2006/main" count="169" uniqueCount="157">
  <si>
    <t>Наименование дохода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</si>
  <si>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</si>
  <si>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</si>
  <si>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</si>
  <si>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</si>
  <si>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</si>
  <si>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</si>
  <si>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</si>
  <si>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</si>
  <si>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</si>
  <si>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</si>
  <si>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</si>
  <si>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</si>
  <si>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год</t>
  </si>
  <si>
    <t>Безвозмездные перечисления</t>
  </si>
  <si>
    <t>Всего доходов</t>
  </si>
  <si>
    <t xml:space="preserve">       в том числе собственных</t>
  </si>
  <si>
    <t>Налог на прибыль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</si>
  <si>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</si>
  <si>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</si>
  <si>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</si>
  <si>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Налог.взимаемый в связи с применен патентн платы</t>
  </si>
  <si>
    <t>Государственная пошлина</t>
  </si>
  <si>
    <t>Задолженность и пер. по отмененным налогам</t>
  </si>
  <si>
    <t>Доходы от использования имущества</t>
  </si>
  <si>
    <t>Плата за негативное воздействие на окружающую среду</t>
  </si>
  <si>
    <t>Доходы от оказанных платных услуг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</si>
  <si>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</si>
  <si>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</si>
  <si>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</si>
  <si>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Межбюджетные трансферты</t>
  </si>
  <si>
    <t>Охрана окружающей среды</t>
  </si>
  <si>
    <t>Культура</t>
  </si>
  <si>
    <t>Социальная политика</t>
  </si>
  <si>
    <t>Физическая культура и спорт</t>
  </si>
  <si>
    <t>Содежание</t>
  </si>
  <si>
    <t>Исполнено 1 квартал</t>
  </si>
  <si>
    <t>0100</t>
  </si>
  <si>
    <t>"Общегосударственные вопросы"</t>
  </si>
  <si>
    <t>0102</t>
  </si>
  <si>
    <t>Емельяновский районный Совет депутатов</t>
  </si>
  <si>
    <t>0103</t>
  </si>
  <si>
    <t>0104</t>
  </si>
  <si>
    <t xml:space="preserve">Администрация района </t>
  </si>
  <si>
    <t>0106</t>
  </si>
  <si>
    <t>МКУ "Финансовое управление"</t>
  </si>
  <si>
    <t>0111</t>
  </si>
  <si>
    <t>Резервный фонд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</si>
  <si>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</si>
  <si>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</si>
  <si>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</si>
  <si>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</si>
  <si>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</si>
  <si>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</si>
  <si>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</si>
  <si>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</si>
  <si>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0309</t>
  </si>
  <si>
    <t>МКУ "ЕДДС Емельяновского района"</t>
  </si>
  <si>
    <t>0400</t>
  </si>
  <si>
    <t xml:space="preserve">"Национальная экономика" 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</si>
  <si>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</si>
  <si>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</si>
  <si>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</si>
  <si>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</si>
  <si>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</si>
  <si>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(дорожный фонд)</t>
  </si>
  <si>
    <t>0412</t>
  </si>
  <si>
    <t>Другие вопросы в области национальной экономики</t>
  </si>
  <si>
    <t>0500</t>
  </si>
  <si>
    <t>"Жилощно - коммунальное хозяйство"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</si>
  <si>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</si>
  <si>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</si>
  <si>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</si>
  <si>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</si>
  <si>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</si>
  <si>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 - коммунального хозяйства</t>
  </si>
  <si>
    <t>0600</t>
  </si>
  <si>
    <t>0605</t>
  </si>
  <si>
    <t>Другие вопросы в области охраны окружающей среды</t>
  </si>
  <si>
    <t>0700</t>
  </si>
  <si>
    <t>"Образование"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</si>
  <si>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</si>
  <si>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</si>
  <si>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</si>
  <si>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</si>
  <si>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</si>
  <si>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</si>
  <si>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</si>
  <si>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</si>
  <si>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</si>
  <si>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</si>
  <si>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</si>
  <si>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0804</t>
  </si>
  <si>
    <t>Другие вопросы в области культуры и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</si>
  <si>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</si>
  <si>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</si>
  <si>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</si>
  <si>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</si>
  <si>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</si>
  <si>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</si>
  <si>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</si>
  <si>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</si>
  <si>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</si>
  <si>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</si>
  <si>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</si>
  <si>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</si>
  <si>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</si>
  <si>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</si>
  <si>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</si>
  <si>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</si>
  <si>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1101</t>
  </si>
  <si>
    <t>Физическая культура</t>
  </si>
  <si>
    <t>1102</t>
  </si>
  <si>
    <t>Массовый спорт</t>
  </si>
  <si>
    <t>1400</t>
  </si>
  <si>
    <t>1401</t>
  </si>
  <si>
    <t xml:space="preserve">Дотации на выравнивание бюджетной обеспеченности </t>
  </si>
  <si>
    <t>1403</t>
  </si>
  <si>
    <t>Прочие межбюджетные трансферты</t>
  </si>
  <si>
    <t>Итого</t>
  </si>
  <si>
    <t xml:space="preserve">Январь </t>
  </si>
  <si>
    <t>Исполнено</t>
  </si>
  <si>
    <t>Исполнено 1 полугодие</t>
  </si>
  <si>
    <t>Исполнено 9 месяцев</t>
  </si>
  <si>
    <t>0105</t>
  </si>
  <si>
    <t>Судебная система</t>
  </si>
  <si>
    <t>0406</t>
  </si>
  <si>
    <t>Водное хозяйство</t>
  </si>
  <si>
    <t>Раздел/ под
раздел</t>
  </si>
  <si>
    <t>0107</t>
  </si>
  <si>
    <t>Проведение выборов</t>
  </si>
  <si>
    <t>0310</t>
  </si>
  <si>
    <t>Обеспечение пожарной безопасности</t>
  </si>
  <si>
    <t>0503</t>
  </si>
  <si>
    <t>Благоустройство</t>
  </si>
  <si>
    <t>1300</t>
  </si>
  <si>
    <t>1301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</si>
  <si>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</si>
  <si>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</si>
  <si>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0314</t>
  </si>
  <si>
    <t>Другие вопросы в области национальной безопасности и правоохранительной деятельности</t>
  </si>
  <si>
    <t>0703</t>
  </si>
  <si>
    <t>Дополнительное образование детей</t>
  </si>
  <si>
    <t>тыс.руб.</t>
  </si>
  <si>
    <t>Налог на товары, работы, услуги</t>
  </si>
  <si>
    <t>Налог, взимаемый в связи с применением упрощенной системы налогообложения</t>
  </si>
  <si>
    <t>тыс.руб</t>
  </si>
  <si>
    <t>Глава муниципального образования</t>
  </si>
  <si>
    <t>Исполнение районного бюджета по доходам  за 2024 год</t>
  </si>
  <si>
    <t>План 2024</t>
  </si>
  <si>
    <t>Исполнено за 2024 год</t>
  </si>
  <si>
    <t>План 2024 год</t>
  </si>
  <si>
    <t>Исполнение по расходам районного бюджета за 2024 год</t>
  </si>
  <si>
    <t>0603</t>
  </si>
  <si>
    <t>1103</t>
  </si>
  <si>
    <t>Спорт высших достижений</t>
  </si>
  <si>
    <t>Охрана объектов растительного и животного мира и среды их обитания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</si>
</sst>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##\ ###\ ###\ ###\ ##0.00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3" tint="-0.49998474074526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Arial"/>
    </font>
    <font>
      <sz val="8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7" fillId="0" borderId="0"/>
  </cellStyleXfs>
  <cellXfs count="109">
    <xf numFmtId="0" fontId="0" fillId="0" borderId="0" xfId="0"/>
    <xf numFmtId="0" fontId="2" fillId="0" borderId="0" xfId="0" applyFont="1"/>
    <xf numFmtId="0" fontId="3" fillId="2" borderId="4" xfId="0" applyFont="1" applyFill="1" applyBorder="1" applyAlignment="1" applyProtection="1">
      <alignment horizontal="center" vertical="top"/>
    </xf>
    <xf numFmtId="0" fontId="4" fillId="0" borderId="5" xfId="0" applyFont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center" vertical="top"/>
    </xf>
    <xf numFmtId="0" fontId="4" fillId="0" borderId="11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vertical="top" wrapText="1"/>
    </xf>
    <xf numFmtId="0" fontId="4" fillId="0" borderId="16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0" borderId="0" xfId="0" applyFont="1" applyAlignment="1"/>
    <xf numFmtId="49" fontId="3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4" fontId="10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5" borderId="23" xfId="0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4" fontId="13" fillId="0" borderId="13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5" fontId="4" fillId="0" borderId="17" xfId="0" applyNumberFormat="1" applyFont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</xf>
    <xf numFmtId="4" fontId="15" fillId="0" borderId="13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0" fontId="14" fillId="0" borderId="0" xfId="0" applyFont="1"/>
    <xf numFmtId="4" fontId="18" fillId="0" borderId="27" xfId="1" applyNumberFormat="1" applyFont="1" applyBorder="1" applyAlignment="1" applyProtection="1">
      <alignment horizontal="right" vertical="center" wrapText="1"/>
    </xf>
    <xf numFmtId="166" fontId="11" fillId="0" borderId="28" xfId="0" applyNumberFormat="1" applyFont="1" applyBorder="1"/>
    <xf numFmtId="166" fontId="11" fillId="0" borderId="13" xfId="0" applyNumberFormat="1" applyFont="1" applyBorder="1"/>
    <xf numFmtId="4" fontId="11" fillId="0" borderId="13" xfId="0" applyNumberFormat="1" applyFont="1" applyBorder="1"/>
    <xf numFmtId="164" fontId="11" fillId="0" borderId="13" xfId="0" applyNumberFormat="1" applyFont="1" applyBorder="1"/>
    <xf numFmtId="166" fontId="11" fillId="0" borderId="29" xfId="0" applyNumberFormat="1" applyFont="1" applyBorder="1"/>
    <xf numFmtId="167" fontId="4" fillId="0" borderId="13" xfId="0" applyNumberFormat="1" applyFont="1" applyBorder="1" applyAlignment="1" applyProtection="1">
      <alignment horizontal="center" vertical="center"/>
      <protection locked="0"/>
    </xf>
    <xf numFmtId="167" fontId="4" fillId="0" borderId="14" xfId="0" applyNumberFormat="1" applyFont="1" applyBorder="1" applyAlignment="1" applyProtection="1">
      <alignment horizontal="center" vertical="center"/>
      <protection locked="0"/>
    </xf>
    <xf numFmtId="4" fontId="3" fillId="3" borderId="9" xfId="0" applyNumberFormat="1" applyFont="1" applyFill="1" applyBorder="1" applyAlignment="1" applyProtection="1">
      <alignment horizontal="center" vertical="center"/>
    </xf>
    <xf numFmtId="4" fontId="3" fillId="3" borderId="18" xfId="0" applyNumberFormat="1" applyFont="1" applyFill="1" applyBorder="1" applyAlignment="1" applyProtection="1">
      <alignment horizontal="center" vertical="center"/>
    </xf>
    <xf numFmtId="4" fontId="11" fillId="0" borderId="0" xfId="0" applyNumberFormat="1" applyFont="1" applyFill="1" applyBorder="1"/>
    <xf numFmtId="166" fontId="11" fillId="6" borderId="28" xfId="0" applyNumberFormat="1" applyFont="1" applyFill="1" applyBorder="1" applyAlignment="1">
      <alignment horizontal="right" vertical="center"/>
    </xf>
    <xf numFmtId="166" fontId="11" fillId="0" borderId="30" xfId="0" applyNumberFormat="1" applyFont="1" applyBorder="1"/>
    <xf numFmtId="166" fontId="11" fillId="0" borderId="20" xfId="0" applyNumberFormat="1" applyFont="1" applyBorder="1"/>
    <xf numFmtId="4" fontId="11" fillId="0" borderId="20" xfId="0" applyNumberFormat="1" applyFont="1" applyBorder="1"/>
    <xf numFmtId="164" fontId="11" fillId="0" borderId="20" xfId="0" applyNumberFormat="1" applyFont="1" applyBorder="1"/>
    <xf numFmtId="166" fontId="11" fillId="0" borderId="31" xfId="0" applyNumberFormat="1" applyFont="1" applyBorder="1"/>
    <xf numFmtId="166" fontId="11" fillId="6" borderId="29" xfId="0" applyNumberFormat="1" applyFont="1" applyFill="1" applyBorder="1" applyAlignment="1">
      <alignment horizontal="right" vertical="center"/>
    </xf>
    <xf numFmtId="166" fontId="0" fillId="0" borderId="13" xfId="0" applyNumberFormat="1" applyFont="1" applyBorder="1"/>
    <xf numFmtId="4" fontId="3" fillId="3" borderId="32" xfId="0" applyNumberFormat="1" applyFont="1" applyFill="1" applyBorder="1" applyAlignment="1" applyProtection="1">
      <alignment horizontal="center" vertical="center"/>
    </xf>
    <xf numFmtId="166" fontId="11" fillId="6" borderId="28" xfId="0" applyNumberFormat="1" applyFont="1" applyFill="1" applyBorder="1" applyAlignment="1">
      <alignment horizontal="right" vertical="top"/>
    </xf>
    <xf numFmtId="166" fontId="11" fillId="0" borderId="33" xfId="0" applyNumberFormat="1" applyFont="1" applyBorder="1"/>
    <xf numFmtId="166" fontId="11" fillId="0" borderId="7" xfId="0" applyNumberFormat="1" applyFont="1" applyBorder="1"/>
    <xf numFmtId="4" fontId="11" fillId="0" borderId="7" xfId="0" applyNumberFormat="1" applyFont="1" applyBorder="1"/>
    <xf numFmtId="164" fontId="11" fillId="0" borderId="7" xfId="0" applyNumberFormat="1" applyFont="1" applyBorder="1"/>
    <xf numFmtId="166" fontId="11" fillId="0" borderId="34" xfId="0" applyNumberFormat="1" applyFont="1" applyBorder="1"/>
    <xf numFmtId="165" fontId="4" fillId="6" borderId="12" xfId="0" applyNumberFormat="1" applyFont="1" applyFill="1" applyBorder="1" applyAlignment="1" applyProtection="1">
      <alignment horizontal="right" vertical="center"/>
      <protection locked="0"/>
    </xf>
    <xf numFmtId="165" fontId="4" fillId="6" borderId="13" xfId="0" applyNumberFormat="1" applyFont="1" applyFill="1" applyBorder="1" applyAlignment="1" applyProtection="1">
      <alignment horizontal="right" vertical="center"/>
      <protection locked="0"/>
    </xf>
    <xf numFmtId="165" fontId="4" fillId="6" borderId="17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/>
    </xf>
    <xf numFmtId="0" fontId="0" fillId="0" borderId="13" xfId="0" applyBorder="1" applyAlignment="1"/>
    <xf numFmtId="0" fontId="2" fillId="7" borderId="20" xfId="0" applyFont="1" applyFill="1" applyBorder="1" applyAlignment="1"/>
    <xf numFmtId="0" fontId="2" fillId="7" borderId="7" xfId="0" applyFont="1" applyFill="1" applyBorder="1" applyAlignment="1"/>
    <xf numFmtId="0" fontId="7" fillId="7" borderId="1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</xf>
    <xf numFmtId="0" fontId="4" fillId="3" borderId="22" xfId="0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3" fillId="0" borderId="2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18" fillId="0" borderId="27" xfId="0" applyNumberFormat="1" applyFont="1" applyBorder="1" applyAlignment="1" applyProtection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Расход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4"/>
  <sheetViews>
    <sheetView topLeftCell="B1" workbookViewId="0">
      <selection activeCell="I10" sqref="I10"/>
    </sheetView>
  </sheetViews>
  <sheetFormatPr defaultRowHeight="15" x14ac:dyDescent="0.25"/>
  <cols>
    <col min="1" max="1" width="2.7109375" bestFit="1" customWidth="1"/>
    <col min="2" max="2" width="22.42578125" customWidth="1"/>
    <col min="3" max="3" width="15.140625" customWidth="1"/>
    <col min="4" max="4" width="13.5703125" customWidth="1"/>
    <col min="5" max="5" width="11.85546875" customWidth="1"/>
    <col min="6" max="7" width="17.5703125" customWidth="1"/>
    <col min="8" max="8" width="11.85546875" customWidth="1"/>
    <col min="9" max="13" width="16.42578125" customWidth="1"/>
    <col min="14" max="15" width="12.7109375" customWidth="1"/>
    <col min="16" max="16" width="1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21.75" customHeight="1" x14ac:dyDescent="0.25">
      <c r="A2" s="1"/>
      <c r="B2" s="75" t="s">
        <v>148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"/>
      <c r="O2" s="1" t="s">
        <v>143</v>
      </c>
      <c r="P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x14ac:dyDescent="0.25">
      <c r="A4" s="79"/>
      <c r="B4" s="77" t="s">
        <v>0</v>
      </c>
      <c r="C4" s="81" t="s">
        <v>150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7" ht="15.75" thickBot="1" x14ac:dyDescent="0.3">
      <c r="A5" s="80"/>
      <c r="B5" s="78"/>
      <c r="C5" s="11" t="s">
        <v>149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3" t="s">
        <v>12</v>
      </c>
      <c r="P5" s="14" t="s">
        <v>13</v>
      </c>
    </row>
    <row r="6" spans="1:17" ht="15.75" thickBot="1" x14ac:dyDescent="0.3">
      <c r="A6" s="2">
        <v>1</v>
      </c>
      <c r="B6" s="3" t="s">
        <v>17</v>
      </c>
      <c r="C6" s="55">
        <v>74842</v>
      </c>
      <c r="D6" s="45">
        <v>1631.78297</v>
      </c>
      <c r="E6" s="46">
        <v>3522.3827700000006</v>
      </c>
      <c r="F6" s="47">
        <v>11362.896349999997</v>
      </c>
      <c r="G6" s="47">
        <v>9028.1684900000018</v>
      </c>
      <c r="H6" s="47">
        <v>7238.9883200000004</v>
      </c>
      <c r="I6" s="47">
        <v>1598.4056799999996</v>
      </c>
      <c r="J6" s="46">
        <v>9902.0690299999969</v>
      </c>
      <c r="K6" s="48">
        <v>6888.2274900000057</v>
      </c>
      <c r="L6" s="49">
        <v>6465.879609999999</v>
      </c>
      <c r="M6" s="47">
        <v>9563.5990299999867</v>
      </c>
      <c r="N6" s="47">
        <v>3743.4542700000106</v>
      </c>
      <c r="O6" s="47">
        <v>6998.9532999999965</v>
      </c>
      <c r="P6" s="52">
        <f>D6+E6+F6+G6+H6+I6+J6+K6+L6+M6+N6+O6</f>
        <v>77944.807310000004</v>
      </c>
    </row>
    <row r="7" spans="1:17" ht="24.75" thickBot="1" x14ac:dyDescent="0.3">
      <c r="A7" s="4">
        <f>A6+1</f>
        <v>2</v>
      </c>
      <c r="B7" s="5" t="s">
        <v>18</v>
      </c>
      <c r="C7" s="55">
        <v>341881.2</v>
      </c>
      <c r="D7" s="45">
        <v>15144.974980000001</v>
      </c>
      <c r="E7" s="46">
        <v>26121.765739999999</v>
      </c>
      <c r="F7" s="47">
        <v>24634.79277</v>
      </c>
      <c r="G7" s="47">
        <v>27151.066449999991</v>
      </c>
      <c r="H7" s="47">
        <v>24431.232070000005</v>
      </c>
      <c r="I7" s="47">
        <v>28651.171300000002</v>
      </c>
      <c r="J7" s="46">
        <v>31580.454499999996</v>
      </c>
      <c r="K7" s="48">
        <v>27801.711479999994</v>
      </c>
      <c r="L7" s="49">
        <v>28676.48189000001</v>
      </c>
      <c r="M7" s="47">
        <v>32818.943370000023</v>
      </c>
      <c r="N7" s="47">
        <v>28319.985029999942</v>
      </c>
      <c r="O7" s="47">
        <v>51127.044280000031</v>
      </c>
      <c r="P7" s="52">
        <f t="shared" ref="P7:P21" si="0">D7+E7+F7+G7+H7+I7+J7+K7+L7+M7+N7+O7</f>
        <v>346459.62385999999</v>
      </c>
    </row>
    <row r="8" spans="1:17" ht="24.75" thickBot="1" x14ac:dyDescent="0.3">
      <c r="A8" s="4"/>
      <c r="B8" s="5" t="s">
        <v>144</v>
      </c>
      <c r="C8" s="55">
        <v>615</v>
      </c>
      <c r="D8" s="56">
        <v>46.504289999999997</v>
      </c>
      <c r="E8" s="57">
        <v>0.3338799999999974</v>
      </c>
      <c r="F8" s="58">
        <v>89.278769999999994</v>
      </c>
      <c r="G8" s="58">
        <v>51.089739999999992</v>
      </c>
      <c r="H8" s="58">
        <v>49.773690000000002</v>
      </c>
      <c r="I8" s="58">
        <v>48.608619999999995</v>
      </c>
      <c r="J8" s="57">
        <v>52.602010000000035</v>
      </c>
      <c r="K8" s="59">
        <v>52.986799999999988</v>
      </c>
      <c r="L8" s="60">
        <v>58.98326999999999</v>
      </c>
      <c r="M8" s="58">
        <v>56.310670000000044</v>
      </c>
      <c r="N8" s="58">
        <v>57.337690000000059</v>
      </c>
      <c r="O8" s="58">
        <v>54.928419999999818</v>
      </c>
      <c r="P8" s="52">
        <f t="shared" si="0"/>
        <v>618.73784999999998</v>
      </c>
      <c r="Q8" s="54"/>
    </row>
    <row r="9" spans="1:17" ht="36.75" thickBot="1" x14ac:dyDescent="0.3">
      <c r="A9" s="4"/>
      <c r="B9" s="5" t="s">
        <v>145</v>
      </c>
      <c r="C9" s="61">
        <v>169312</v>
      </c>
      <c r="D9" s="62">
        <v>2065.2930900000001</v>
      </c>
      <c r="E9" s="62">
        <v>3549.8269500000001</v>
      </c>
      <c r="F9" s="62">
        <v>15192.379690000002</v>
      </c>
      <c r="G9" s="62">
        <v>32931.286869999996</v>
      </c>
      <c r="H9" s="62">
        <v>11536.307070000004</v>
      </c>
      <c r="I9" s="62">
        <v>15425.961620000005</v>
      </c>
      <c r="J9" s="62">
        <v>29504.074629999996</v>
      </c>
      <c r="K9" s="62">
        <v>6965.3371700000016</v>
      </c>
      <c r="L9" s="62">
        <v>3883.6039500000029</v>
      </c>
      <c r="M9" s="62">
        <v>35611.887830000014</v>
      </c>
      <c r="N9" s="62">
        <v>7142.7516599999963</v>
      </c>
      <c r="O9" s="62">
        <v>8908.9580699999788</v>
      </c>
      <c r="P9" s="63">
        <f t="shared" si="0"/>
        <v>172717.66860000003</v>
      </c>
    </row>
    <row r="10" spans="1:17" ht="36.75" thickBot="1" x14ac:dyDescent="0.3">
      <c r="A10" s="4">
        <v>3</v>
      </c>
      <c r="B10" s="5" t="s">
        <v>19</v>
      </c>
      <c r="C10" s="64">
        <v>8806.2999999999993</v>
      </c>
      <c r="D10" s="65">
        <v>5464.2267999999995</v>
      </c>
      <c r="E10" s="66">
        <v>653.39071000000001</v>
      </c>
      <c r="F10" s="67">
        <v>750.29807000000028</v>
      </c>
      <c r="G10" s="67">
        <v>140.96421999999973</v>
      </c>
      <c r="H10" s="67">
        <v>451.15708999999987</v>
      </c>
      <c r="I10" s="67">
        <v>194.78754000000004</v>
      </c>
      <c r="J10" s="66">
        <v>138.99016999999992</v>
      </c>
      <c r="K10" s="68">
        <v>255.23907000000031</v>
      </c>
      <c r="L10" s="69">
        <v>181.93475999999978</v>
      </c>
      <c r="M10" s="67">
        <v>189.86895000000112</v>
      </c>
      <c r="N10" s="67">
        <v>218.48711999999918</v>
      </c>
      <c r="O10" s="67">
        <v>-26.904349999999628</v>
      </c>
      <c r="P10" s="52">
        <f t="shared" si="0"/>
        <v>8612.4401500000022</v>
      </c>
    </row>
    <row r="11" spans="1:17" ht="24.75" thickBot="1" x14ac:dyDescent="0.3">
      <c r="A11" s="4">
        <v>4</v>
      </c>
      <c r="B11" s="5" t="s">
        <v>20</v>
      </c>
      <c r="C11" s="55">
        <v>508.2</v>
      </c>
      <c r="D11" s="45">
        <v>0.21718999999999999</v>
      </c>
      <c r="E11" s="46">
        <v>0.23098000000000002</v>
      </c>
      <c r="F11" s="47">
        <v>274.13446000000005</v>
      </c>
      <c r="G11" s="47">
        <v>200.88358999999997</v>
      </c>
      <c r="H11" s="47">
        <v>32.73651000000001</v>
      </c>
      <c r="I11" s="47">
        <v>1.5910000000032596E-2</v>
      </c>
      <c r="J11" s="46">
        <v>1387.5937699999999</v>
      </c>
      <c r="K11" s="48">
        <v>37.256740000000221</v>
      </c>
      <c r="L11" s="49">
        <v>81.739770000000021</v>
      </c>
      <c r="M11" s="47">
        <v>-41.730149999999909</v>
      </c>
      <c r="N11" s="47">
        <v>0</v>
      </c>
      <c r="O11" s="47">
        <v>-1507.2502300000001</v>
      </c>
      <c r="P11" s="52">
        <f t="shared" si="0"/>
        <v>465.82854000000043</v>
      </c>
    </row>
    <row r="12" spans="1:17" ht="24.75" thickBot="1" x14ac:dyDescent="0.3">
      <c r="A12" s="4"/>
      <c r="B12" s="5" t="s">
        <v>21</v>
      </c>
      <c r="C12" s="70">
        <v>25241.5</v>
      </c>
      <c r="D12" s="29">
        <v>137.21979000000002</v>
      </c>
      <c r="E12" s="28">
        <v>263.75538</v>
      </c>
      <c r="F12" s="29">
        <v>4409.9303899999995</v>
      </c>
      <c r="G12" s="38">
        <v>3309.5823800000007</v>
      </c>
      <c r="H12" s="38">
        <v>1995.0934600000001</v>
      </c>
      <c r="I12" s="38">
        <v>1289.2641899999994</v>
      </c>
      <c r="J12" s="38">
        <v>1249.9744900000003</v>
      </c>
      <c r="K12" s="38">
        <v>809.35624000000121</v>
      </c>
      <c r="L12" s="38">
        <v>1639.0608699999973</v>
      </c>
      <c r="M12" s="38">
        <v>949.77389000000062</v>
      </c>
      <c r="N12" s="38">
        <v>1243.6877000000029</v>
      </c>
      <c r="O12" s="30">
        <v>6623.7988099999993</v>
      </c>
      <c r="P12" s="52">
        <f t="shared" si="0"/>
        <v>23920.497590000003</v>
      </c>
    </row>
    <row r="13" spans="1:17" ht="30" customHeight="1" thickBot="1" x14ac:dyDescent="0.3">
      <c r="A13" s="4">
        <f>A11+1</f>
        <v>5</v>
      </c>
      <c r="B13" s="5" t="s">
        <v>22</v>
      </c>
      <c r="C13" s="70">
        <v>15062.9</v>
      </c>
      <c r="D13" s="29">
        <v>556.60946000000001</v>
      </c>
      <c r="E13" s="28">
        <v>1328.2102399999999</v>
      </c>
      <c r="F13" s="29">
        <v>1369.5617</v>
      </c>
      <c r="G13" s="38">
        <v>1171.1581199999994</v>
      </c>
      <c r="H13" s="38">
        <v>1221.9273000000005</v>
      </c>
      <c r="I13" s="38">
        <v>2201.6606299999999</v>
      </c>
      <c r="J13" s="38">
        <v>1296.9611599999982</v>
      </c>
      <c r="K13" s="38">
        <v>1107.4447800000012</v>
      </c>
      <c r="L13" s="38">
        <v>1056.1337300000005</v>
      </c>
      <c r="M13" s="38">
        <v>1370.9316900000022</v>
      </c>
      <c r="N13" s="38">
        <v>1008.7770099999979</v>
      </c>
      <c r="O13" s="30">
        <v>1307.3131899999987</v>
      </c>
      <c r="P13" s="52">
        <f t="shared" si="0"/>
        <v>14996.68901</v>
      </c>
    </row>
    <row r="14" spans="1:17" ht="24.75" thickBot="1" x14ac:dyDescent="0.3">
      <c r="A14" s="4">
        <v>6</v>
      </c>
      <c r="B14" s="3" t="s">
        <v>23</v>
      </c>
      <c r="C14" s="70">
        <v>0</v>
      </c>
      <c r="D14" s="29">
        <v>0</v>
      </c>
      <c r="E14" s="28">
        <v>5.0000000000000002E-5</v>
      </c>
      <c r="F14" s="29">
        <v>0</v>
      </c>
      <c r="G14" s="38">
        <v>0</v>
      </c>
      <c r="H14" s="38">
        <v>0</v>
      </c>
      <c r="I14" s="38">
        <v>0</v>
      </c>
      <c r="J14" s="38">
        <v>5.9999999999999995E-5</v>
      </c>
      <c r="K14" s="50">
        <v>9.0000000000000019E-5</v>
      </c>
      <c r="L14" s="50">
        <v>0</v>
      </c>
      <c r="M14" s="50">
        <v>1.9000000000000001E-4</v>
      </c>
      <c r="N14" s="50">
        <v>5.1700000000000001E-3</v>
      </c>
      <c r="O14" s="51">
        <v>1.0000000000000328E-5</v>
      </c>
      <c r="P14" s="52">
        <f t="shared" si="0"/>
        <v>5.5700000000000003E-3</v>
      </c>
    </row>
    <row r="15" spans="1:17" ht="24.75" thickBot="1" x14ac:dyDescent="0.3">
      <c r="A15" s="4">
        <v>7</v>
      </c>
      <c r="B15" s="6" t="s">
        <v>24</v>
      </c>
      <c r="C15" s="70">
        <v>49938.693050000002</v>
      </c>
      <c r="D15" s="29">
        <v>2441.01469</v>
      </c>
      <c r="E15" s="28">
        <v>2140.0429700000004</v>
      </c>
      <c r="F15" s="29">
        <v>3306.964559999999</v>
      </c>
      <c r="G15" s="38">
        <v>8078.0486300000011</v>
      </c>
      <c r="H15" s="38">
        <v>3391.6039299999998</v>
      </c>
      <c r="I15" s="38">
        <v>1952.6691299999989</v>
      </c>
      <c r="J15" s="38">
        <v>8466.0137000000013</v>
      </c>
      <c r="K15" s="38">
        <v>4303.9834399999954</v>
      </c>
      <c r="L15" s="38">
        <v>1233.2138300000056</v>
      </c>
      <c r="M15" s="38">
        <v>8410.290479999996</v>
      </c>
      <c r="N15" s="38">
        <v>1789.7414800000042</v>
      </c>
      <c r="O15" s="30">
        <v>8791.3327099999915</v>
      </c>
      <c r="P15" s="52">
        <f t="shared" si="0"/>
        <v>54304.919549999991</v>
      </c>
    </row>
    <row r="16" spans="1:17" ht="22.9" customHeight="1" thickBot="1" x14ac:dyDescent="0.3">
      <c r="A16" s="4">
        <v>8</v>
      </c>
      <c r="B16" s="7" t="s">
        <v>25</v>
      </c>
      <c r="C16" s="71">
        <v>20033.5</v>
      </c>
      <c r="D16" s="29">
        <v>226.24472</v>
      </c>
      <c r="E16" s="28">
        <v>4185.8311599999997</v>
      </c>
      <c r="F16" s="29">
        <v>2616.8828800000006</v>
      </c>
      <c r="G16" s="38">
        <v>3962.0319099999988</v>
      </c>
      <c r="H16" s="38">
        <v>62.702369999999178</v>
      </c>
      <c r="I16" s="38">
        <v>1450.2074</v>
      </c>
      <c r="J16" s="38">
        <v>3772.3104200000002</v>
      </c>
      <c r="K16" s="38">
        <v>-50.996499999999997</v>
      </c>
      <c r="L16" s="38">
        <v>-93.621879999998953</v>
      </c>
      <c r="M16" s="38">
        <v>3904.2104199999994</v>
      </c>
      <c r="N16" s="38">
        <v>45.773790000002833</v>
      </c>
      <c r="O16" s="29">
        <v>49.429459999996439</v>
      </c>
      <c r="P16" s="52">
        <f t="shared" si="0"/>
        <v>20131.006149999997</v>
      </c>
    </row>
    <row r="17" spans="1:16" ht="31.5" customHeight="1" thickBot="1" x14ac:dyDescent="0.3">
      <c r="A17" s="4">
        <f t="shared" ref="A17:A19" si="1">A16+1</f>
        <v>9</v>
      </c>
      <c r="B17" s="8" t="s">
        <v>26</v>
      </c>
      <c r="C17" s="72">
        <v>1333.136</v>
      </c>
      <c r="D17" s="31">
        <v>0</v>
      </c>
      <c r="E17" s="28">
        <v>38.970039999999997</v>
      </c>
      <c r="F17" s="29">
        <v>23.312879999999996</v>
      </c>
      <c r="G17" s="39">
        <v>12.639720000000001</v>
      </c>
      <c r="H17" s="39">
        <v>61.86725999999998</v>
      </c>
      <c r="I17" s="39">
        <v>893.88244999999995</v>
      </c>
      <c r="J17" s="39">
        <v>179.73124000000021</v>
      </c>
      <c r="K17" s="39">
        <v>9.2962700000000194</v>
      </c>
      <c r="L17" s="39">
        <v>18.184309999999822</v>
      </c>
      <c r="M17" s="39">
        <v>19.90977000000002</v>
      </c>
      <c r="N17" s="39">
        <v>15.678469999999972</v>
      </c>
      <c r="O17" s="32">
        <v>149.34464000000006</v>
      </c>
      <c r="P17" s="52">
        <f t="shared" si="0"/>
        <v>1422.8170500000001</v>
      </c>
    </row>
    <row r="18" spans="1:16" ht="36.75" thickBot="1" x14ac:dyDescent="0.3">
      <c r="A18" s="4">
        <f t="shared" si="1"/>
        <v>10</v>
      </c>
      <c r="B18" s="5" t="s">
        <v>27</v>
      </c>
      <c r="C18" s="70">
        <v>31386</v>
      </c>
      <c r="D18" s="29">
        <v>2087.2194500000001</v>
      </c>
      <c r="E18" s="28">
        <v>778.73317999999995</v>
      </c>
      <c r="F18" s="29">
        <v>777.94549000000018</v>
      </c>
      <c r="G18" s="38">
        <v>2825.3483999999994</v>
      </c>
      <c r="H18" s="38">
        <v>1746.9214200000008</v>
      </c>
      <c r="I18" s="38">
        <v>677.10778000000028</v>
      </c>
      <c r="J18" s="38">
        <v>1246.4762400000002</v>
      </c>
      <c r="K18" s="38">
        <v>2144.530909999999</v>
      </c>
      <c r="L18" s="38">
        <v>1817.5830200000014</v>
      </c>
      <c r="M18" s="38">
        <v>3644.6859499999964</v>
      </c>
      <c r="N18" s="38">
        <v>2536.6552699999997</v>
      </c>
      <c r="O18" s="30">
        <v>1214.5268300000068</v>
      </c>
      <c r="P18" s="52">
        <f t="shared" si="0"/>
        <v>21497.733940000002</v>
      </c>
    </row>
    <row r="19" spans="1:16" ht="24.75" thickBot="1" x14ac:dyDescent="0.3">
      <c r="A19" s="4">
        <f t="shared" si="1"/>
        <v>11</v>
      </c>
      <c r="B19" s="9" t="s">
        <v>28</v>
      </c>
      <c r="C19" s="70">
        <v>3371.8</v>
      </c>
      <c r="D19" s="29">
        <v>186.58977999999999</v>
      </c>
      <c r="E19" s="28">
        <v>335.64139</v>
      </c>
      <c r="F19" s="29">
        <v>277.38598999999999</v>
      </c>
      <c r="G19" s="38">
        <v>277.08483999999999</v>
      </c>
      <c r="H19" s="38">
        <v>142.74706000000006</v>
      </c>
      <c r="I19" s="38">
        <v>91.585449999999952</v>
      </c>
      <c r="J19" s="38">
        <v>242.90677000000002</v>
      </c>
      <c r="K19" s="38">
        <v>317.54557000000017</v>
      </c>
      <c r="L19" s="38">
        <v>527.80708999999979</v>
      </c>
      <c r="M19" s="38">
        <v>209.36212999999989</v>
      </c>
      <c r="N19" s="38">
        <v>387.49007000000029</v>
      </c>
      <c r="O19" s="30">
        <v>392.51544999999936</v>
      </c>
      <c r="P19" s="52">
        <f t="shared" si="0"/>
        <v>3388.6615900000002</v>
      </c>
    </row>
    <row r="20" spans="1:16" ht="15.75" thickBot="1" x14ac:dyDescent="0.3">
      <c r="A20" s="4">
        <v>12</v>
      </c>
      <c r="B20" s="8" t="s">
        <v>29</v>
      </c>
      <c r="C20" s="72">
        <v>-19.100000000000001</v>
      </c>
      <c r="D20" s="31">
        <v>38.64284</v>
      </c>
      <c r="E20" s="28">
        <v>-45.07564</v>
      </c>
      <c r="F20" s="33">
        <v>-8.1460299999999997</v>
      </c>
      <c r="G20" s="39">
        <v>0</v>
      </c>
      <c r="H20" s="39">
        <v>11.413680000000001</v>
      </c>
      <c r="I20" s="39">
        <v>-4.2556799999999999</v>
      </c>
      <c r="J20" s="39">
        <v>0</v>
      </c>
      <c r="K20" s="39">
        <v>0.30455999999999767</v>
      </c>
      <c r="L20" s="39">
        <v>-6.6035799999999947</v>
      </c>
      <c r="M20" s="39">
        <v>-4.7717600000000022</v>
      </c>
      <c r="N20" s="39">
        <v>28.179849999999998</v>
      </c>
      <c r="O20" s="32">
        <v>-28.062759999999994</v>
      </c>
      <c r="P20" s="52">
        <f t="shared" si="0"/>
        <v>-18.374519999999993</v>
      </c>
    </row>
    <row r="21" spans="1:16" ht="21" customHeight="1" thickBot="1" x14ac:dyDescent="0.3">
      <c r="A21" s="4"/>
      <c r="B21" s="10" t="s">
        <v>14</v>
      </c>
      <c r="C21" s="40">
        <v>1427224.9</v>
      </c>
      <c r="D21" s="40">
        <v>25022.167000000001</v>
      </c>
      <c r="E21" s="40">
        <v>169993.20699999999</v>
      </c>
      <c r="F21" s="40">
        <v>81346.906000000003</v>
      </c>
      <c r="G21" s="40">
        <v>97012.782999999996</v>
      </c>
      <c r="H21" s="40">
        <v>103551.372</v>
      </c>
      <c r="I21" s="40">
        <v>134934.51199999999</v>
      </c>
      <c r="J21" s="40">
        <v>68011.297000000006</v>
      </c>
      <c r="K21" s="40">
        <v>78595.87</v>
      </c>
      <c r="L21" s="40">
        <v>101987.15700000001</v>
      </c>
      <c r="M21" s="40">
        <v>120206.185</v>
      </c>
      <c r="N21" s="40">
        <v>102090.46</v>
      </c>
      <c r="O21" s="40">
        <v>251101.06</v>
      </c>
      <c r="P21" s="52">
        <f t="shared" si="0"/>
        <v>1333852.976</v>
      </c>
    </row>
    <row r="22" spans="1:16" ht="15.75" customHeight="1" thickBot="1" x14ac:dyDescent="0.3">
      <c r="A22" s="83" t="s">
        <v>15</v>
      </c>
      <c r="B22" s="84"/>
      <c r="C22" s="34">
        <f>C21+C23</f>
        <v>2169538.02905</v>
      </c>
      <c r="D22" s="34">
        <f>D21+D23</f>
        <v>55048.707049999997</v>
      </c>
      <c r="E22" s="34">
        <f t="shared" ref="E22:O22" si="2">E21+E23</f>
        <v>212867.24679999999</v>
      </c>
      <c r="F22" s="34">
        <f t="shared" si="2"/>
        <v>146424.52396999998</v>
      </c>
      <c r="G22" s="34">
        <f t="shared" si="2"/>
        <v>186152.13636</v>
      </c>
      <c r="H22" s="34">
        <f t="shared" si="2"/>
        <v>155925.84323</v>
      </c>
      <c r="I22" s="34">
        <f t="shared" si="2"/>
        <v>189405.58401999998</v>
      </c>
      <c r="J22" s="34">
        <f t="shared" si="2"/>
        <v>157031.45519000001</v>
      </c>
      <c r="K22" s="34">
        <f t="shared" si="2"/>
        <v>129238.09410999999</v>
      </c>
      <c r="L22" s="34">
        <f t="shared" si="2"/>
        <v>147527.53764</v>
      </c>
      <c r="M22" s="34">
        <f t="shared" si="2"/>
        <v>216909.45746000001</v>
      </c>
      <c r="N22" s="34">
        <f t="shared" si="2"/>
        <v>148628.46457999997</v>
      </c>
      <c r="O22" s="34">
        <f t="shared" si="2"/>
        <v>335156.98783</v>
      </c>
      <c r="P22" s="53">
        <f>SUM(D22:O22)</f>
        <v>2080316.0382399997</v>
      </c>
    </row>
    <row r="23" spans="1:16" ht="15.75" customHeight="1" thickBot="1" x14ac:dyDescent="0.3">
      <c r="A23" s="73" t="s">
        <v>16</v>
      </c>
      <c r="B23" s="74"/>
      <c r="C23" s="35">
        <f>SUM(C6:C20)</f>
        <v>742313.12905000011</v>
      </c>
      <c r="D23" s="35">
        <f t="shared" ref="D23:O23" si="3">D6+D7+D8+D9+D10+D11+D12+D13+D14+D15+D16+D17+D18+D19+D20</f>
        <v>30026.540049999996</v>
      </c>
      <c r="E23" s="35">
        <f t="shared" si="3"/>
        <v>42874.039800000006</v>
      </c>
      <c r="F23" s="35">
        <f t="shared" si="3"/>
        <v>65077.617969999985</v>
      </c>
      <c r="G23" s="35">
        <f t="shared" si="3"/>
        <v>89139.353360000008</v>
      </c>
      <c r="H23" s="35">
        <f t="shared" si="3"/>
        <v>52374.47123000001</v>
      </c>
      <c r="I23" s="35">
        <f t="shared" si="3"/>
        <v>54471.07202</v>
      </c>
      <c r="J23" s="35">
        <f t="shared" si="3"/>
        <v>89020.158189999987</v>
      </c>
      <c r="K23" s="35">
        <f t="shared" si="3"/>
        <v>50642.224109999996</v>
      </c>
      <c r="L23" s="35">
        <f t="shared" si="3"/>
        <v>45540.380640000003</v>
      </c>
      <c r="M23" s="35">
        <f t="shared" si="3"/>
        <v>96703.272460000007</v>
      </c>
      <c r="N23" s="35">
        <f t="shared" si="3"/>
        <v>46538.00457999995</v>
      </c>
      <c r="O23" s="35">
        <f t="shared" si="3"/>
        <v>84055.927829999986</v>
      </c>
      <c r="P23" s="35">
        <f>SUM(P6:P20)</f>
        <v>746463.06224000012</v>
      </c>
    </row>
    <row r="24" spans="1:16" ht="15.75" customHeight="1" x14ac:dyDescent="0.25"/>
  </sheetData>
  <mergeCells count="6">
    <mergeCell ref="A23:B23"/>
    <mergeCell ref="B2:M2"/>
    <mergeCell ref="B4:B5"/>
    <mergeCell ref="A4:A5"/>
    <mergeCell ref="C4:P4"/>
    <mergeCell ref="A22:B22"/>
  </mergeCells>
  <pageMargins left="0.48" right="0.21" top="0.41" bottom="0.3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64"/>
  <sheetViews>
    <sheetView tabSelected="1" topLeftCell="A40" zoomScaleNormal="100" workbookViewId="0">
      <selection activeCell="T65" sqref="T65"/>
    </sheetView>
  </sheetViews>
  <sheetFormatPr defaultRowHeight="15" x14ac:dyDescent="0.25"/>
  <cols>
    <col min="1" max="2" width="3.42578125" customWidth="1"/>
    <col min="3" max="3" width="29.140625" customWidth="1"/>
    <col min="4" max="4" width="14.28515625" customWidth="1"/>
    <col min="5" max="5" width="12.7109375" customWidth="1"/>
    <col min="6" max="8" width="12.7109375" bestFit="1" customWidth="1"/>
    <col min="9" max="10" width="12.7109375" customWidth="1"/>
    <col min="11" max="11" width="12.7109375" style="36" customWidth="1"/>
    <col min="12" max="20" width="12.7109375" customWidth="1"/>
  </cols>
  <sheetData>
    <row r="2" spans="1:20" ht="24" customHeight="1" x14ac:dyDescent="0.25">
      <c r="A2" s="15"/>
      <c r="B2" s="85" t="s">
        <v>152</v>
      </c>
      <c r="C2" s="85"/>
      <c r="D2" s="85"/>
      <c r="E2" s="85"/>
      <c r="F2" s="85"/>
      <c r="G2" s="85"/>
      <c r="H2" s="85"/>
      <c r="I2" s="15"/>
      <c r="J2" s="15"/>
    </row>
    <row r="3" spans="1:20" x14ac:dyDescent="0.25">
      <c r="A3" s="86"/>
      <c r="B3" s="87"/>
      <c r="C3" s="87"/>
      <c r="D3" s="87"/>
      <c r="E3" s="87"/>
      <c r="F3" s="87"/>
      <c r="G3" s="87"/>
      <c r="H3" s="87"/>
      <c r="I3" s="87"/>
      <c r="J3" s="87"/>
      <c r="T3" t="s">
        <v>146</v>
      </c>
    </row>
    <row r="4" spans="1:20" hidden="1" x14ac:dyDescent="0.25">
      <c r="A4" s="86"/>
      <c r="B4" s="87"/>
      <c r="C4" s="87"/>
      <c r="D4" s="87"/>
      <c r="E4" s="87"/>
      <c r="F4" s="87"/>
      <c r="G4" s="87"/>
      <c r="H4" s="87"/>
      <c r="I4" s="87"/>
    </row>
    <row r="5" spans="1:20" hidden="1" x14ac:dyDescent="0.25">
      <c r="A5" s="86"/>
      <c r="B5" s="87"/>
      <c r="C5" s="87"/>
      <c r="D5" s="87"/>
      <c r="E5" s="87"/>
      <c r="F5" s="87"/>
      <c r="G5" s="87"/>
      <c r="H5" s="87"/>
      <c r="I5" s="87"/>
    </row>
    <row r="6" spans="1:20" hidden="1" x14ac:dyDescent="0.25">
      <c r="A6" s="86"/>
      <c r="B6" s="87"/>
      <c r="C6" s="87"/>
      <c r="D6" s="87"/>
      <c r="E6" s="87"/>
      <c r="F6" s="87"/>
      <c r="G6" s="87"/>
      <c r="H6" s="87"/>
      <c r="I6" s="87"/>
    </row>
    <row r="7" spans="1:20" x14ac:dyDescent="0.25">
      <c r="A7" s="92" t="s">
        <v>128</v>
      </c>
      <c r="B7" s="93"/>
      <c r="C7" s="96" t="s">
        <v>35</v>
      </c>
      <c r="D7" s="96" t="s">
        <v>151</v>
      </c>
      <c r="E7" s="98" t="s">
        <v>121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0"/>
    </row>
    <row r="8" spans="1:20" ht="33" customHeight="1" x14ac:dyDescent="0.25">
      <c r="A8" s="94"/>
      <c r="B8" s="95"/>
      <c r="C8" s="97"/>
      <c r="D8" s="101"/>
      <c r="E8" s="16" t="s">
        <v>120</v>
      </c>
      <c r="F8" s="16" t="s">
        <v>2</v>
      </c>
      <c r="G8" s="16" t="s">
        <v>3</v>
      </c>
      <c r="H8" s="16" t="s">
        <v>36</v>
      </c>
      <c r="I8" s="17" t="s">
        <v>4</v>
      </c>
      <c r="J8" s="17" t="s">
        <v>5</v>
      </c>
      <c r="K8" s="19" t="s">
        <v>6</v>
      </c>
      <c r="L8" s="18" t="s">
        <v>122</v>
      </c>
      <c r="M8" s="27" t="s">
        <v>7</v>
      </c>
      <c r="N8" s="27" t="s">
        <v>8</v>
      </c>
      <c r="O8" s="27" t="s">
        <v>9</v>
      </c>
      <c r="P8" s="27" t="s">
        <v>123</v>
      </c>
      <c r="Q8" s="27" t="s">
        <v>10</v>
      </c>
      <c r="R8" s="27" t="s">
        <v>11</v>
      </c>
      <c r="S8" s="27" t="s">
        <v>12</v>
      </c>
      <c r="T8" s="27" t="s">
        <v>150</v>
      </c>
    </row>
    <row r="9" spans="1:20" ht="30.75" customHeight="1" x14ac:dyDescent="0.25">
      <c r="A9" s="90" t="s">
        <v>37</v>
      </c>
      <c r="B9" s="90"/>
      <c r="C9" s="16" t="s">
        <v>38</v>
      </c>
      <c r="D9" s="22">
        <f t="shared" ref="D9:K9" si="0">SUM(D10:D17)</f>
        <v>209924246.94999999</v>
      </c>
      <c r="E9" s="22">
        <f>SUM(E10:E17)</f>
        <v>14205475.969999999</v>
      </c>
      <c r="F9" s="22">
        <f>SUM(F10:F17)</f>
        <v>12998662.879999999</v>
      </c>
      <c r="G9" s="22">
        <f>SUM(G10:G17)</f>
        <v>14714621.82</v>
      </c>
      <c r="H9" s="22">
        <f>SUM(H10:H17)</f>
        <v>41918760.669999994</v>
      </c>
      <c r="I9" s="22">
        <f t="shared" si="0"/>
        <v>25222072.670000002</v>
      </c>
      <c r="J9" s="22">
        <f t="shared" si="0"/>
        <v>13909226.35</v>
      </c>
      <c r="K9" s="22">
        <f t="shared" si="0"/>
        <v>14412896.34</v>
      </c>
      <c r="L9" s="19">
        <f>I9+J9+K9</f>
        <v>53544195.359999999</v>
      </c>
      <c r="M9" s="19">
        <f>SUM(M10:M17)</f>
        <v>16081327.120000001</v>
      </c>
      <c r="N9" s="19">
        <f>SUM(N10:N17)</f>
        <v>15280548.6</v>
      </c>
      <c r="O9" s="19">
        <f>SUM(O10:O17)</f>
        <v>13349919.370000001</v>
      </c>
      <c r="P9" s="19">
        <f>M9+N9+O9</f>
        <v>44711795.090000004</v>
      </c>
      <c r="Q9" s="19">
        <f>SUM(Q10:Q17)</f>
        <v>18950049.740000002</v>
      </c>
      <c r="R9" s="19">
        <f>SUM(R10:R17)</f>
        <v>21339624.16</v>
      </c>
      <c r="S9" s="19">
        <f>SUM(S10:S17)</f>
        <v>23007429.909999996</v>
      </c>
      <c r="T9" s="19">
        <f>SUM(T10:T17)</f>
        <v>199009608.33999997</v>
      </c>
    </row>
    <row r="10" spans="1:20" x14ac:dyDescent="0.25">
      <c r="A10" s="88" t="s">
        <v>39</v>
      </c>
      <c r="B10" s="89"/>
      <c r="C10" s="20" t="s">
        <v>147</v>
      </c>
      <c r="D10" s="105">
        <v>2053232</v>
      </c>
      <c r="E10" s="105">
        <v>0</v>
      </c>
      <c r="F10" s="105">
        <v>0</v>
      </c>
      <c r="G10" s="105">
        <v>0</v>
      </c>
      <c r="H10" s="22">
        <f>E10+F10+G10</f>
        <v>0</v>
      </c>
      <c r="I10" s="105">
        <v>0</v>
      </c>
      <c r="J10" s="105">
        <v>0</v>
      </c>
      <c r="K10" s="105">
        <v>80460</v>
      </c>
      <c r="L10" s="19">
        <f t="shared" ref="L10:L63" si="1">I10+J10+K10</f>
        <v>80460</v>
      </c>
      <c r="M10" s="105">
        <v>820944</v>
      </c>
      <c r="N10" s="105">
        <v>182380</v>
      </c>
      <c r="O10" s="105">
        <v>182380</v>
      </c>
      <c r="P10" s="19">
        <f t="shared" ref="P10:P63" si="2">M10+N10+O10</f>
        <v>1185704</v>
      </c>
      <c r="Q10" s="105">
        <v>250000</v>
      </c>
      <c r="R10" s="105">
        <v>250000</v>
      </c>
      <c r="S10" s="105">
        <v>287068</v>
      </c>
      <c r="T10" s="19">
        <v>1717509.98</v>
      </c>
    </row>
    <row r="11" spans="1:20" ht="24" x14ac:dyDescent="0.25">
      <c r="A11" s="88" t="s">
        <v>41</v>
      </c>
      <c r="B11" s="89"/>
      <c r="C11" s="20" t="s">
        <v>40</v>
      </c>
      <c r="D11" s="105">
        <v>6685066</v>
      </c>
      <c r="E11" s="105">
        <v>757949.64</v>
      </c>
      <c r="F11" s="105">
        <v>489020.6</v>
      </c>
      <c r="G11" s="105">
        <v>572526.86</v>
      </c>
      <c r="H11" s="22">
        <f t="shared" ref="H11:H63" si="3">E11+F11+G11</f>
        <v>1819497.1</v>
      </c>
      <c r="I11" s="105">
        <v>765256.46</v>
      </c>
      <c r="J11" s="105">
        <v>466375.46</v>
      </c>
      <c r="K11" s="105">
        <v>472455.55</v>
      </c>
      <c r="L11" s="19">
        <f t="shared" si="1"/>
        <v>1704087.47</v>
      </c>
      <c r="M11" s="105">
        <v>514968.53</v>
      </c>
      <c r="N11" s="105">
        <v>534655.46</v>
      </c>
      <c r="O11" s="105">
        <v>533075.46</v>
      </c>
      <c r="P11" s="19">
        <f t="shared" si="2"/>
        <v>1582699.45</v>
      </c>
      <c r="Q11" s="105">
        <v>466375.46</v>
      </c>
      <c r="R11" s="105">
        <v>501219.76</v>
      </c>
      <c r="S11" s="105">
        <v>611186.76</v>
      </c>
      <c r="T11" s="19">
        <v>6626200.2999999998</v>
      </c>
    </row>
    <row r="12" spans="1:20" ht="18.75" customHeight="1" x14ac:dyDescent="0.25">
      <c r="A12" s="88" t="s">
        <v>42</v>
      </c>
      <c r="B12" s="89"/>
      <c r="C12" s="20" t="s">
        <v>43</v>
      </c>
      <c r="D12" s="105">
        <v>49143693.310000002</v>
      </c>
      <c r="E12" s="105">
        <v>3964607.66</v>
      </c>
      <c r="F12" s="105">
        <v>3749000</v>
      </c>
      <c r="G12" s="105">
        <v>3680000</v>
      </c>
      <c r="H12" s="22">
        <f t="shared" si="3"/>
        <v>11393607.66</v>
      </c>
      <c r="I12" s="105">
        <v>5780568</v>
      </c>
      <c r="J12" s="105">
        <v>3808700</v>
      </c>
      <c r="K12" s="105">
        <v>4474232.59</v>
      </c>
      <c r="L12" s="19">
        <f t="shared" si="1"/>
        <v>14063500.59</v>
      </c>
      <c r="M12" s="105">
        <v>4296493.8</v>
      </c>
      <c r="N12" s="105">
        <v>3020052</v>
      </c>
      <c r="O12" s="105">
        <v>777604.17</v>
      </c>
      <c r="P12" s="19">
        <f t="shared" si="2"/>
        <v>8094149.9699999997</v>
      </c>
      <c r="Q12" s="105">
        <v>4240921</v>
      </c>
      <c r="R12" s="105">
        <v>4247000</v>
      </c>
      <c r="S12" s="105">
        <v>6008415.1299999999</v>
      </c>
      <c r="T12" s="19">
        <v>46894833.079999998</v>
      </c>
    </row>
    <row r="13" spans="1:20" ht="18.75" customHeight="1" x14ac:dyDescent="0.25">
      <c r="A13" s="88" t="s">
        <v>124</v>
      </c>
      <c r="B13" s="91"/>
      <c r="C13" s="20" t="s">
        <v>125</v>
      </c>
      <c r="D13" s="105">
        <v>41600</v>
      </c>
      <c r="E13" s="105">
        <v>0</v>
      </c>
      <c r="F13" s="105">
        <v>0</v>
      </c>
      <c r="G13" s="105">
        <v>0</v>
      </c>
      <c r="H13" s="22">
        <f t="shared" si="3"/>
        <v>0</v>
      </c>
      <c r="I13" s="105">
        <v>0</v>
      </c>
      <c r="J13" s="105">
        <v>0</v>
      </c>
      <c r="K13" s="105">
        <v>0</v>
      </c>
      <c r="L13" s="19">
        <f t="shared" si="1"/>
        <v>0</v>
      </c>
      <c r="M13" s="105">
        <v>0</v>
      </c>
      <c r="N13" s="105">
        <v>0</v>
      </c>
      <c r="O13" s="105">
        <v>0</v>
      </c>
      <c r="P13" s="19">
        <f t="shared" si="2"/>
        <v>0</v>
      </c>
      <c r="Q13" s="105">
        <v>0</v>
      </c>
      <c r="R13" s="105">
        <v>41600</v>
      </c>
      <c r="S13" s="105">
        <v>0</v>
      </c>
      <c r="T13" s="19">
        <f t="shared" ref="T10:T64" si="4">H13+L13+P13+Q13+R13+S13</f>
        <v>41600</v>
      </c>
    </row>
    <row r="14" spans="1:20" ht="18.75" customHeight="1" x14ac:dyDescent="0.25">
      <c r="A14" s="88" t="s">
        <v>44</v>
      </c>
      <c r="B14" s="89"/>
      <c r="C14" s="20" t="s">
        <v>45</v>
      </c>
      <c r="D14" s="105">
        <v>34938003</v>
      </c>
      <c r="E14" s="105">
        <v>2702353.87</v>
      </c>
      <c r="F14" s="105">
        <v>2441016.63</v>
      </c>
      <c r="G14" s="105">
        <v>3547133.29</v>
      </c>
      <c r="H14" s="22">
        <f t="shared" si="3"/>
        <v>8690503.7899999991</v>
      </c>
      <c r="I14" s="105">
        <v>4471982.41</v>
      </c>
      <c r="J14" s="105">
        <v>2441016.63</v>
      </c>
      <c r="K14" s="105">
        <v>2496016.63</v>
      </c>
      <c r="L14" s="19">
        <f t="shared" si="1"/>
        <v>9409015.6699999999</v>
      </c>
      <c r="M14" s="105">
        <v>2441016.63</v>
      </c>
      <c r="N14" s="105">
        <v>2418016.63</v>
      </c>
      <c r="O14" s="105">
        <v>3815696.63</v>
      </c>
      <c r="P14" s="19">
        <f t="shared" si="2"/>
        <v>8674729.8900000006</v>
      </c>
      <c r="Q14" s="105">
        <v>2453029.13</v>
      </c>
      <c r="R14" s="105">
        <v>4164871.44</v>
      </c>
      <c r="S14" s="105">
        <v>1543113.58</v>
      </c>
      <c r="T14" s="19">
        <v>34778150.159999996</v>
      </c>
    </row>
    <row r="15" spans="1:20" ht="18.75" customHeight="1" x14ac:dyDescent="0.25">
      <c r="A15" s="88" t="s">
        <v>129</v>
      </c>
      <c r="B15" s="91"/>
      <c r="C15" s="20" t="s">
        <v>130</v>
      </c>
      <c r="D15" s="44"/>
      <c r="E15" s="44"/>
      <c r="F15" s="37"/>
      <c r="G15" s="44"/>
      <c r="H15" s="22">
        <f t="shared" si="3"/>
        <v>0</v>
      </c>
      <c r="I15" s="23"/>
      <c r="J15" s="23"/>
      <c r="K15" s="23"/>
      <c r="L15" s="19">
        <f t="shared" si="1"/>
        <v>0</v>
      </c>
      <c r="M15" s="23"/>
      <c r="N15" s="23"/>
      <c r="O15" s="23"/>
      <c r="P15" s="19">
        <f t="shared" si="2"/>
        <v>0</v>
      </c>
      <c r="Q15" s="23"/>
      <c r="R15" s="41"/>
      <c r="S15" s="41"/>
      <c r="T15" s="19">
        <f t="shared" si="4"/>
        <v>0</v>
      </c>
    </row>
    <row r="16" spans="1:20" ht="21.75" customHeight="1" x14ac:dyDescent="0.25">
      <c r="A16" s="88" t="s">
        <v>46</v>
      </c>
      <c r="B16" s="89"/>
      <c r="C16" s="20" t="s">
        <v>47</v>
      </c>
      <c r="D16" s="105">
        <v>1775208.45</v>
      </c>
      <c r="E16" s="105">
        <v>0</v>
      </c>
      <c r="F16" s="105">
        <v>0</v>
      </c>
      <c r="G16" s="105">
        <v>0</v>
      </c>
      <c r="H16" s="22">
        <f t="shared" si="3"/>
        <v>0</v>
      </c>
      <c r="I16" s="105">
        <v>0</v>
      </c>
      <c r="J16" s="105">
        <v>0</v>
      </c>
      <c r="K16" s="105">
        <v>0</v>
      </c>
      <c r="L16" s="19">
        <f t="shared" si="1"/>
        <v>0</v>
      </c>
      <c r="M16" s="23"/>
      <c r="N16" s="23"/>
      <c r="O16" s="23"/>
      <c r="P16" s="19">
        <f t="shared" si="2"/>
        <v>0</v>
      </c>
      <c r="Q16" s="23"/>
      <c r="R16" s="23"/>
      <c r="S16" s="23"/>
      <c r="T16" s="19">
        <f t="shared" si="4"/>
        <v>0</v>
      </c>
    </row>
    <row r="17" spans="1:20" ht="24" x14ac:dyDescent="0.25">
      <c r="A17" s="88" t="s">
        <v>48</v>
      </c>
      <c r="B17" s="89"/>
      <c r="C17" s="20" t="s">
        <v>49</v>
      </c>
      <c r="D17" s="105">
        <v>115287444.19</v>
      </c>
      <c r="E17" s="105">
        <v>6780564.7999999998</v>
      </c>
      <c r="F17" s="105">
        <v>6319625.6500000004</v>
      </c>
      <c r="G17" s="105">
        <v>6914961.6699999999</v>
      </c>
      <c r="H17" s="22">
        <f t="shared" si="3"/>
        <v>20015152.119999997</v>
      </c>
      <c r="I17" s="105">
        <v>14204265.800000001</v>
      </c>
      <c r="J17" s="105">
        <v>7193134.2599999998</v>
      </c>
      <c r="K17" s="105">
        <v>6889731.5700000003</v>
      </c>
      <c r="L17" s="19">
        <f t="shared" si="1"/>
        <v>28287131.630000003</v>
      </c>
      <c r="M17" s="105">
        <v>8007904.1600000001</v>
      </c>
      <c r="N17" s="105">
        <v>9125444.5099999998</v>
      </c>
      <c r="O17" s="105">
        <v>8041163.1100000003</v>
      </c>
      <c r="P17" s="19">
        <f t="shared" si="2"/>
        <v>25174511.780000001</v>
      </c>
      <c r="Q17" s="105">
        <v>11539724.15</v>
      </c>
      <c r="R17" s="105">
        <v>12134932.960000001</v>
      </c>
      <c r="S17" s="105">
        <v>14557646.439999999</v>
      </c>
      <c r="T17" s="19">
        <v>108951314.81999999</v>
      </c>
    </row>
    <row r="18" spans="1:20" ht="33.75" customHeight="1" x14ac:dyDescent="0.25">
      <c r="A18" s="90" t="s">
        <v>50</v>
      </c>
      <c r="B18" s="90"/>
      <c r="C18" s="24" t="s">
        <v>51</v>
      </c>
      <c r="D18" s="22">
        <f>D19</f>
        <v>5896800</v>
      </c>
      <c r="E18" s="22">
        <f t="shared" ref="E18:G18" si="5">E19</f>
        <v>427608.92</v>
      </c>
      <c r="F18" s="22">
        <f t="shared" si="5"/>
        <v>423308.28</v>
      </c>
      <c r="G18" s="22">
        <f t="shared" si="5"/>
        <v>538208.28</v>
      </c>
      <c r="H18" s="22">
        <f t="shared" si="3"/>
        <v>1389125.48</v>
      </c>
      <c r="I18" s="22">
        <f t="shared" ref="I18:K18" si="6">I19</f>
        <v>423308.28</v>
      </c>
      <c r="J18" s="22">
        <f t="shared" si="6"/>
        <v>463308.28</v>
      </c>
      <c r="K18" s="22">
        <f t="shared" si="6"/>
        <v>500708.28</v>
      </c>
      <c r="L18" s="19">
        <f t="shared" si="1"/>
        <v>1387324.84</v>
      </c>
      <c r="M18" s="19">
        <f>M19</f>
        <v>481308.28</v>
      </c>
      <c r="N18" s="19">
        <f>N19</f>
        <v>758408.28</v>
      </c>
      <c r="O18" s="19">
        <f>O19</f>
        <v>509908.28</v>
      </c>
      <c r="P18" s="19">
        <f t="shared" si="2"/>
        <v>1749624.84</v>
      </c>
      <c r="Q18" s="19">
        <f>Q19</f>
        <v>509008.28</v>
      </c>
      <c r="R18" s="19">
        <f t="shared" ref="R18:S18" si="7">R19</f>
        <v>423308.28</v>
      </c>
      <c r="S18" s="19">
        <f t="shared" si="7"/>
        <v>435220.28</v>
      </c>
      <c r="T18" s="19">
        <f>T19</f>
        <v>5016663.38</v>
      </c>
    </row>
    <row r="19" spans="1:20" ht="23.45" customHeight="1" x14ac:dyDescent="0.25">
      <c r="A19" s="88" t="s">
        <v>52</v>
      </c>
      <c r="B19" s="89"/>
      <c r="C19" s="20" t="s">
        <v>53</v>
      </c>
      <c r="D19" s="105">
        <v>5896800</v>
      </c>
      <c r="E19" s="105">
        <v>427608.92</v>
      </c>
      <c r="F19" s="105">
        <v>423308.28</v>
      </c>
      <c r="G19" s="105">
        <v>538208.28</v>
      </c>
      <c r="H19" s="22">
        <f t="shared" si="3"/>
        <v>1389125.48</v>
      </c>
      <c r="I19" s="105">
        <v>423308.28</v>
      </c>
      <c r="J19" s="105">
        <v>463308.28</v>
      </c>
      <c r="K19" s="105">
        <v>500708.28</v>
      </c>
      <c r="L19" s="19">
        <f t="shared" si="1"/>
        <v>1387324.84</v>
      </c>
      <c r="M19" s="105">
        <v>481308.28</v>
      </c>
      <c r="N19" s="105">
        <v>758408.28</v>
      </c>
      <c r="O19" s="105">
        <v>509908.28</v>
      </c>
      <c r="P19" s="19">
        <f t="shared" si="2"/>
        <v>1749624.84</v>
      </c>
      <c r="Q19" s="105">
        <v>509008.28</v>
      </c>
      <c r="R19" s="105">
        <v>423308.28</v>
      </c>
      <c r="S19" s="105">
        <v>435220.28</v>
      </c>
      <c r="T19" s="19">
        <v>5016663.38</v>
      </c>
    </row>
    <row r="20" spans="1:20" ht="36.75" customHeight="1" x14ac:dyDescent="0.25">
      <c r="A20" s="90" t="s">
        <v>54</v>
      </c>
      <c r="B20" s="90"/>
      <c r="C20" s="24" t="s">
        <v>55</v>
      </c>
      <c r="D20" s="22">
        <f>D21+D22+D23</f>
        <v>22533965</v>
      </c>
      <c r="E20" s="22">
        <f t="shared" ref="E20:S20" si="8">E21+E22+E23</f>
        <v>904533.34</v>
      </c>
      <c r="F20" s="22">
        <f t="shared" si="8"/>
        <v>849610</v>
      </c>
      <c r="G20" s="22">
        <f t="shared" si="8"/>
        <v>11479610</v>
      </c>
      <c r="H20" s="22">
        <f t="shared" si="3"/>
        <v>13233753.34</v>
      </c>
      <c r="I20" s="22">
        <f t="shared" si="8"/>
        <v>849610</v>
      </c>
      <c r="J20" s="22">
        <f t="shared" si="8"/>
        <v>1652805</v>
      </c>
      <c r="K20" s="22">
        <f t="shared" si="8"/>
        <v>849610</v>
      </c>
      <c r="L20" s="19">
        <f t="shared" si="1"/>
        <v>3352025</v>
      </c>
      <c r="M20" s="22">
        <f t="shared" si="8"/>
        <v>849610</v>
      </c>
      <c r="N20" s="22">
        <f t="shared" si="8"/>
        <v>798110</v>
      </c>
      <c r="O20" s="22">
        <f t="shared" si="8"/>
        <v>871510</v>
      </c>
      <c r="P20" s="19">
        <f t="shared" si="2"/>
        <v>2519230</v>
      </c>
      <c r="Q20" s="22">
        <f t="shared" si="8"/>
        <v>1455155.33</v>
      </c>
      <c r="R20" s="22">
        <f t="shared" si="8"/>
        <v>90000</v>
      </c>
      <c r="S20" s="22">
        <f t="shared" si="8"/>
        <v>1882601.33</v>
      </c>
      <c r="T20" s="19">
        <f>T21+T22+T23</f>
        <v>22179559.640000001</v>
      </c>
    </row>
    <row r="21" spans="1:20" ht="26.25" customHeight="1" x14ac:dyDescent="0.25">
      <c r="A21" s="88" t="s">
        <v>56</v>
      </c>
      <c r="B21" s="89"/>
      <c r="C21" s="20" t="s">
        <v>57</v>
      </c>
      <c r="D21" s="44"/>
      <c r="E21" s="44"/>
      <c r="F21" s="44"/>
      <c r="G21" s="44"/>
      <c r="H21" s="22">
        <f t="shared" si="3"/>
        <v>0</v>
      </c>
      <c r="I21" s="44"/>
      <c r="J21" s="44"/>
      <c r="K21" s="44"/>
      <c r="L21" s="19">
        <f t="shared" si="1"/>
        <v>0</v>
      </c>
      <c r="M21" s="44"/>
      <c r="N21" s="44"/>
      <c r="O21" s="44"/>
      <c r="P21" s="19">
        <f t="shared" si="2"/>
        <v>0</v>
      </c>
      <c r="Q21" s="44"/>
      <c r="R21" s="44"/>
      <c r="S21" s="44"/>
      <c r="T21" s="19">
        <f t="shared" si="4"/>
        <v>0</v>
      </c>
    </row>
    <row r="22" spans="1:20" ht="26.25" customHeight="1" x14ac:dyDescent="0.25">
      <c r="A22" s="88" t="s">
        <v>131</v>
      </c>
      <c r="B22" s="91"/>
      <c r="C22" s="20" t="s">
        <v>132</v>
      </c>
      <c r="D22" s="105">
        <v>22428965</v>
      </c>
      <c r="E22" s="105">
        <v>904533.34</v>
      </c>
      <c r="F22" s="105">
        <v>849610</v>
      </c>
      <c r="G22" s="105">
        <v>11479610</v>
      </c>
      <c r="H22" s="22">
        <f t="shared" si="3"/>
        <v>13233753.34</v>
      </c>
      <c r="I22" s="105">
        <v>849610</v>
      </c>
      <c r="J22" s="105">
        <v>1652805</v>
      </c>
      <c r="K22" s="105">
        <v>849610</v>
      </c>
      <c r="L22" s="19">
        <f t="shared" si="1"/>
        <v>3352025</v>
      </c>
      <c r="M22" s="105">
        <v>849610</v>
      </c>
      <c r="N22" s="105">
        <v>798110</v>
      </c>
      <c r="O22" s="105">
        <v>871510</v>
      </c>
      <c r="P22" s="19">
        <f t="shared" si="2"/>
        <v>2519230</v>
      </c>
      <c r="Q22" s="105">
        <v>1455155.33</v>
      </c>
      <c r="R22" s="105">
        <v>0</v>
      </c>
      <c r="S22" s="105">
        <v>1867601.33</v>
      </c>
      <c r="T22" s="19">
        <v>22074559.640000001</v>
      </c>
    </row>
    <row r="23" spans="1:20" ht="42" customHeight="1" x14ac:dyDescent="0.25">
      <c r="A23" s="88" t="s">
        <v>139</v>
      </c>
      <c r="B23" s="91"/>
      <c r="C23" s="20" t="s">
        <v>140</v>
      </c>
      <c r="D23" s="105">
        <v>105000</v>
      </c>
      <c r="E23" s="105">
        <v>0</v>
      </c>
      <c r="F23" s="105">
        <v>0</v>
      </c>
      <c r="G23" s="105">
        <v>0</v>
      </c>
      <c r="H23" s="22">
        <f t="shared" si="3"/>
        <v>0</v>
      </c>
      <c r="I23" s="105">
        <v>0</v>
      </c>
      <c r="J23" s="105">
        <v>0</v>
      </c>
      <c r="K23" s="105">
        <v>0</v>
      </c>
      <c r="L23" s="19">
        <f t="shared" si="1"/>
        <v>0</v>
      </c>
      <c r="M23" s="105">
        <v>0</v>
      </c>
      <c r="N23" s="105">
        <v>0</v>
      </c>
      <c r="O23" s="105">
        <v>0</v>
      </c>
      <c r="P23" s="19">
        <f t="shared" si="2"/>
        <v>0</v>
      </c>
      <c r="Q23" s="105">
        <v>0</v>
      </c>
      <c r="R23" s="105">
        <v>90000</v>
      </c>
      <c r="S23" s="105">
        <v>15000</v>
      </c>
      <c r="T23" s="19">
        <f t="shared" si="4"/>
        <v>105000</v>
      </c>
    </row>
    <row r="24" spans="1:20" ht="33.75" customHeight="1" x14ac:dyDescent="0.25">
      <c r="A24" s="90" t="s">
        <v>58</v>
      </c>
      <c r="B24" s="90"/>
      <c r="C24" s="24" t="s">
        <v>59</v>
      </c>
      <c r="D24" s="22">
        <f>SUM(D25:D29)</f>
        <v>308222707.16000003</v>
      </c>
      <c r="E24" s="22">
        <f>SUM(E25:E29)</f>
        <v>2330608.8200000003</v>
      </c>
      <c r="F24" s="22">
        <f t="shared" ref="F24:G24" si="9">SUM(F25:F29)</f>
        <v>2233741.62</v>
      </c>
      <c r="G24" s="22">
        <f t="shared" si="9"/>
        <v>10686646.75</v>
      </c>
      <c r="H24" s="22">
        <f t="shared" si="3"/>
        <v>15250997.190000001</v>
      </c>
      <c r="I24" s="22">
        <f t="shared" ref="I24:K24" si="10">SUM(I25:I29)</f>
        <v>3403384.79</v>
      </c>
      <c r="J24" s="22">
        <f t="shared" si="10"/>
        <v>39612052.720000006</v>
      </c>
      <c r="K24" s="22">
        <f t="shared" si="10"/>
        <v>5724660.6500000004</v>
      </c>
      <c r="L24" s="19">
        <f t="shared" si="1"/>
        <v>48740098.160000004</v>
      </c>
      <c r="M24" s="19">
        <f>SUM(M25:M29)</f>
        <v>16485630.16</v>
      </c>
      <c r="N24" s="19">
        <f>SUM(N25:N29)</f>
        <v>42590512.219999999</v>
      </c>
      <c r="O24" s="19">
        <f>SUM(O25:O29)</f>
        <v>22333432.699999996</v>
      </c>
      <c r="P24" s="19">
        <f t="shared" si="2"/>
        <v>81409575.079999983</v>
      </c>
      <c r="Q24" s="19">
        <f>SUM(Q25:Q29)</f>
        <v>19147977.82</v>
      </c>
      <c r="R24" s="19">
        <f t="shared" ref="R24:S24" si="11">SUM(R25:R29)</f>
        <v>31464774.870000001</v>
      </c>
      <c r="S24" s="19">
        <f t="shared" si="11"/>
        <v>89675438.269999981</v>
      </c>
      <c r="T24" s="19">
        <f>SUM(T26:T29)+T25</f>
        <v>284294796.03999996</v>
      </c>
    </row>
    <row r="25" spans="1:20" ht="25.5" customHeight="1" x14ac:dyDescent="0.25">
      <c r="A25" s="88" t="s">
        <v>60</v>
      </c>
      <c r="B25" s="89"/>
      <c r="C25" s="20" t="s">
        <v>61</v>
      </c>
      <c r="D25" s="105">
        <v>6612100</v>
      </c>
      <c r="E25" s="105">
        <v>513508.48</v>
      </c>
      <c r="F25" s="105">
        <v>513508.32</v>
      </c>
      <c r="G25" s="105">
        <v>555108.31999999995</v>
      </c>
      <c r="H25" s="22">
        <f t="shared" si="3"/>
        <v>1582125.12</v>
      </c>
      <c r="I25" s="105">
        <v>840716.62</v>
      </c>
      <c r="J25" s="105">
        <v>864751.32</v>
      </c>
      <c r="K25" s="105">
        <v>513508.32</v>
      </c>
      <c r="L25" s="19">
        <f t="shared" si="1"/>
        <v>2218976.2599999998</v>
      </c>
      <c r="M25" s="105">
        <v>612665.31999999995</v>
      </c>
      <c r="N25" s="105">
        <v>472666.66</v>
      </c>
      <c r="O25" s="105">
        <v>472666.66</v>
      </c>
      <c r="P25" s="19">
        <f t="shared" si="2"/>
        <v>1557998.64</v>
      </c>
      <c r="Q25" s="105">
        <v>472666.66</v>
      </c>
      <c r="R25" s="105">
        <v>472666.66</v>
      </c>
      <c r="S25" s="105">
        <v>301566.38</v>
      </c>
      <c r="T25" s="19">
        <v>6600764.4900000002</v>
      </c>
    </row>
    <row r="26" spans="1:20" ht="18.75" customHeight="1" x14ac:dyDescent="0.25">
      <c r="A26" s="88" t="s">
        <v>126</v>
      </c>
      <c r="B26" s="89"/>
      <c r="C26" s="20" t="s">
        <v>127</v>
      </c>
      <c r="D26" s="44"/>
      <c r="E26" s="44"/>
      <c r="F26" s="44"/>
      <c r="G26" s="44"/>
      <c r="H26" s="22">
        <f t="shared" si="3"/>
        <v>0</v>
      </c>
      <c r="I26" s="44"/>
      <c r="J26" s="44"/>
      <c r="K26" s="44"/>
      <c r="L26" s="19">
        <f t="shared" si="1"/>
        <v>0</v>
      </c>
      <c r="M26" s="23"/>
      <c r="N26" s="44"/>
      <c r="O26" s="44"/>
      <c r="P26" s="19">
        <f t="shared" si="2"/>
        <v>0</v>
      </c>
      <c r="Q26" s="44"/>
      <c r="R26" s="44"/>
      <c r="S26" s="44"/>
      <c r="T26" s="19">
        <f t="shared" si="4"/>
        <v>0</v>
      </c>
    </row>
    <row r="27" spans="1:20" ht="18.75" customHeight="1" x14ac:dyDescent="0.25">
      <c r="A27" s="88" t="s">
        <v>62</v>
      </c>
      <c r="B27" s="89"/>
      <c r="C27" s="20" t="s">
        <v>63</v>
      </c>
      <c r="D27" s="105">
        <v>12196940</v>
      </c>
      <c r="E27" s="105">
        <v>0</v>
      </c>
      <c r="F27" s="105">
        <v>0</v>
      </c>
      <c r="G27" s="105">
        <v>1793643.32</v>
      </c>
      <c r="H27" s="22">
        <f t="shared" si="3"/>
        <v>1793643.32</v>
      </c>
      <c r="I27" s="105">
        <v>992434.87</v>
      </c>
      <c r="J27" s="105">
        <v>974704.45</v>
      </c>
      <c r="K27" s="105">
        <v>974704.45</v>
      </c>
      <c r="L27" s="19">
        <f t="shared" si="1"/>
        <v>2941843.7699999996</v>
      </c>
      <c r="M27" s="105">
        <v>950921.84</v>
      </c>
      <c r="N27" s="105">
        <v>1120587.69</v>
      </c>
      <c r="O27" s="105">
        <v>1066317.33</v>
      </c>
      <c r="P27" s="19">
        <f t="shared" si="2"/>
        <v>3137826.86</v>
      </c>
      <c r="Q27" s="105">
        <v>1027000</v>
      </c>
      <c r="R27" s="105">
        <v>1113344</v>
      </c>
      <c r="S27" s="105">
        <v>2183182.0499999998</v>
      </c>
      <c r="T27" s="19">
        <v>11975465.109999999</v>
      </c>
    </row>
    <row r="28" spans="1:20" ht="26.25" customHeight="1" x14ac:dyDescent="0.25">
      <c r="A28" s="88" t="s">
        <v>64</v>
      </c>
      <c r="B28" s="89"/>
      <c r="C28" s="20" t="s">
        <v>65</v>
      </c>
      <c r="D28" s="105">
        <v>281233419.36000001</v>
      </c>
      <c r="E28" s="105">
        <v>1817100.34</v>
      </c>
      <c r="F28" s="105">
        <v>1720233.3</v>
      </c>
      <c r="G28" s="105">
        <v>7935641.3799999999</v>
      </c>
      <c r="H28" s="22">
        <f t="shared" si="3"/>
        <v>11472975.02</v>
      </c>
      <c r="I28" s="105">
        <v>1570233.3</v>
      </c>
      <c r="J28" s="105">
        <v>37642102.93</v>
      </c>
      <c r="K28" s="105">
        <v>4152827.88</v>
      </c>
      <c r="L28" s="19">
        <f t="shared" si="1"/>
        <v>43365164.109999999</v>
      </c>
      <c r="M28" s="105">
        <v>14567925.699999999</v>
      </c>
      <c r="N28" s="105">
        <v>40192192.869999997</v>
      </c>
      <c r="O28" s="105">
        <v>20063558.149999999</v>
      </c>
      <c r="P28" s="19">
        <f t="shared" si="2"/>
        <v>74823676.719999999</v>
      </c>
      <c r="Q28" s="105">
        <v>15270837.16</v>
      </c>
      <c r="R28" s="105">
        <v>29878764.210000001</v>
      </c>
      <c r="S28" s="105">
        <v>85768695.489999995</v>
      </c>
      <c r="T28" s="19">
        <v>259979751.09999999</v>
      </c>
    </row>
    <row r="29" spans="1:20" ht="26.25" customHeight="1" x14ac:dyDescent="0.25">
      <c r="A29" s="88" t="s">
        <v>66</v>
      </c>
      <c r="B29" s="89"/>
      <c r="C29" s="20" t="s">
        <v>67</v>
      </c>
      <c r="D29" s="105">
        <v>8180247.7999999998</v>
      </c>
      <c r="E29" s="105">
        <v>0</v>
      </c>
      <c r="F29" s="105">
        <v>0</v>
      </c>
      <c r="G29" s="105">
        <v>402253.73</v>
      </c>
      <c r="H29" s="22">
        <f t="shared" si="3"/>
        <v>402253.73</v>
      </c>
      <c r="I29" s="105">
        <v>0</v>
      </c>
      <c r="J29" s="105">
        <v>130494.02</v>
      </c>
      <c r="K29" s="105">
        <v>83620</v>
      </c>
      <c r="L29" s="19">
        <f t="shared" si="1"/>
        <v>214114.02000000002</v>
      </c>
      <c r="M29" s="105">
        <v>354117.3</v>
      </c>
      <c r="N29" s="105">
        <v>805065</v>
      </c>
      <c r="O29" s="105">
        <v>730890.56</v>
      </c>
      <c r="P29" s="19">
        <f t="shared" si="2"/>
        <v>1890072.86</v>
      </c>
      <c r="Q29" s="105">
        <v>2377474</v>
      </c>
      <c r="R29" s="105">
        <v>0</v>
      </c>
      <c r="S29" s="105">
        <v>1421994.35</v>
      </c>
      <c r="T29" s="19">
        <v>5738815.3399999999</v>
      </c>
    </row>
    <row r="30" spans="1:20" ht="33.75" customHeight="1" x14ac:dyDescent="0.25">
      <c r="A30" s="90" t="s">
        <v>68</v>
      </c>
      <c r="B30" s="90"/>
      <c r="C30" s="24" t="s">
        <v>69</v>
      </c>
      <c r="D30" s="22">
        <f>SUM(D31:D34)</f>
        <v>204866854.75</v>
      </c>
      <c r="E30" s="22">
        <f t="shared" ref="E30:J30" si="12">SUM(E31:E34)</f>
        <v>946394.61</v>
      </c>
      <c r="F30" s="22">
        <f t="shared" si="12"/>
        <v>7015500.2400000002</v>
      </c>
      <c r="G30" s="22">
        <f t="shared" si="12"/>
        <v>17267557.239999998</v>
      </c>
      <c r="H30" s="22">
        <f t="shared" si="3"/>
        <v>25229452.09</v>
      </c>
      <c r="I30" s="22">
        <f t="shared" si="12"/>
        <v>18896393.869999997</v>
      </c>
      <c r="J30" s="22">
        <f t="shared" si="12"/>
        <v>10662802.24</v>
      </c>
      <c r="K30" s="22">
        <f t="shared" ref="K30" si="13">SUM(K31:K34)</f>
        <v>12152733.24</v>
      </c>
      <c r="L30" s="19">
        <f t="shared" si="1"/>
        <v>41711929.350000001</v>
      </c>
      <c r="M30" s="22">
        <f t="shared" ref="M30" si="14">SUM(M31:M34)</f>
        <v>12282031.039999999</v>
      </c>
      <c r="N30" s="22">
        <f t="shared" ref="N30" si="15">SUM(N31:N34)</f>
        <v>8553000.379999999</v>
      </c>
      <c r="O30" s="22">
        <f t="shared" ref="O30" si="16">SUM(O31:O34)</f>
        <v>11638228.210000001</v>
      </c>
      <c r="P30" s="19">
        <f t="shared" si="2"/>
        <v>32473259.629999999</v>
      </c>
      <c r="Q30" s="22">
        <f t="shared" ref="Q30" si="17">SUM(Q31:Q34)</f>
        <v>11832159.640000001</v>
      </c>
      <c r="R30" s="22">
        <f t="shared" ref="R30" si="18">SUM(R31:R34)</f>
        <v>11943650.879999999</v>
      </c>
      <c r="S30" s="22">
        <f t="shared" ref="S30" si="19">SUM(S31:S34)</f>
        <v>36599293.619999997</v>
      </c>
      <c r="T30" s="19">
        <f>SUM(T31:T34)</f>
        <v>155691999.39999998</v>
      </c>
    </row>
    <row r="31" spans="1:20" ht="18" customHeight="1" x14ac:dyDescent="0.25">
      <c r="A31" s="88" t="s">
        <v>70</v>
      </c>
      <c r="B31" s="104"/>
      <c r="C31" s="20" t="s">
        <v>71</v>
      </c>
      <c r="D31" s="105">
        <v>18778940.52</v>
      </c>
      <c r="E31" s="105">
        <v>0</v>
      </c>
      <c r="F31" s="105">
        <v>20000</v>
      </c>
      <c r="G31" s="105">
        <v>40000</v>
      </c>
      <c r="H31" s="22">
        <f t="shared" si="3"/>
        <v>60000</v>
      </c>
      <c r="I31" s="105">
        <v>34000</v>
      </c>
      <c r="J31" s="105">
        <v>0</v>
      </c>
      <c r="K31" s="105">
        <v>63500</v>
      </c>
      <c r="L31" s="19">
        <f t="shared" si="1"/>
        <v>97500</v>
      </c>
      <c r="M31" s="105">
        <v>280579.87</v>
      </c>
      <c r="N31" s="105">
        <v>0</v>
      </c>
      <c r="O31" s="105">
        <v>1860.65</v>
      </c>
      <c r="P31" s="19">
        <f t="shared" si="2"/>
        <v>282440.52</v>
      </c>
      <c r="Q31" s="105">
        <v>0</v>
      </c>
      <c r="R31" s="105">
        <v>0</v>
      </c>
      <c r="S31" s="105">
        <v>480000</v>
      </c>
      <c r="T31" s="19">
        <v>863822.88</v>
      </c>
    </row>
    <row r="32" spans="1:20" ht="18" customHeight="1" x14ac:dyDescent="0.25">
      <c r="A32" s="88" t="s">
        <v>72</v>
      </c>
      <c r="B32" s="89"/>
      <c r="C32" s="20" t="s">
        <v>73</v>
      </c>
      <c r="D32" s="105">
        <v>166448269.34</v>
      </c>
      <c r="E32" s="105">
        <v>0</v>
      </c>
      <c r="F32" s="105">
        <v>6004589</v>
      </c>
      <c r="G32" s="105">
        <v>16302066</v>
      </c>
      <c r="H32" s="22">
        <f t="shared" si="3"/>
        <v>22306655</v>
      </c>
      <c r="I32" s="105">
        <v>17333996.629999999</v>
      </c>
      <c r="J32" s="105">
        <v>9703791</v>
      </c>
      <c r="K32" s="105">
        <v>11130222</v>
      </c>
      <c r="L32" s="19">
        <f t="shared" si="1"/>
        <v>38168009.629999995</v>
      </c>
      <c r="M32" s="105">
        <v>10073477.550000001</v>
      </c>
      <c r="N32" s="105">
        <v>7440481</v>
      </c>
      <c r="O32" s="105">
        <v>11636367.560000001</v>
      </c>
      <c r="P32" s="19">
        <f t="shared" si="2"/>
        <v>29150326.109999999</v>
      </c>
      <c r="Q32" s="105">
        <v>7742599.9199999999</v>
      </c>
      <c r="R32" s="105">
        <v>8771147.1099999994</v>
      </c>
      <c r="S32" s="105">
        <v>33139646.82</v>
      </c>
      <c r="T32" s="19">
        <v>136492726.06999999</v>
      </c>
    </row>
    <row r="33" spans="1:20" ht="18" customHeight="1" x14ac:dyDescent="0.25">
      <c r="A33" s="88" t="s">
        <v>133</v>
      </c>
      <c r="B33" s="91"/>
      <c r="C33" s="20" t="s">
        <v>134</v>
      </c>
      <c r="D33" s="105">
        <v>3358000</v>
      </c>
      <c r="E33" s="105">
        <v>0</v>
      </c>
      <c r="F33" s="105">
        <v>0</v>
      </c>
      <c r="G33" s="105">
        <v>0</v>
      </c>
      <c r="H33" s="22">
        <f t="shared" si="3"/>
        <v>0</v>
      </c>
      <c r="I33" s="105">
        <v>0</v>
      </c>
      <c r="J33" s="105">
        <v>0</v>
      </c>
      <c r="K33" s="105">
        <v>0</v>
      </c>
      <c r="L33" s="19">
        <f t="shared" si="1"/>
        <v>0</v>
      </c>
      <c r="M33" s="105">
        <v>0</v>
      </c>
      <c r="N33" s="105">
        <v>0</v>
      </c>
      <c r="O33" s="105">
        <v>0</v>
      </c>
      <c r="P33" s="19">
        <f t="shared" si="2"/>
        <v>0</v>
      </c>
      <c r="Q33" s="105">
        <v>1380000</v>
      </c>
      <c r="R33" s="105">
        <v>1978000</v>
      </c>
      <c r="S33" s="105">
        <v>0</v>
      </c>
      <c r="T33" s="19">
        <f t="shared" si="4"/>
        <v>3358000</v>
      </c>
    </row>
    <row r="34" spans="1:20" ht="26.25" customHeight="1" x14ac:dyDescent="0.25">
      <c r="A34" s="88" t="s">
        <v>74</v>
      </c>
      <c r="B34" s="89"/>
      <c r="C34" s="20" t="s">
        <v>75</v>
      </c>
      <c r="D34" s="105">
        <v>16281644.890000001</v>
      </c>
      <c r="E34" s="105">
        <v>946394.61</v>
      </c>
      <c r="F34" s="105">
        <v>990911.24</v>
      </c>
      <c r="G34" s="105">
        <v>925491.24</v>
      </c>
      <c r="H34" s="22">
        <f t="shared" si="3"/>
        <v>2862797.09</v>
      </c>
      <c r="I34" s="105">
        <v>1528397.24</v>
      </c>
      <c r="J34" s="105">
        <v>959011.24</v>
      </c>
      <c r="K34" s="105">
        <v>959011.24</v>
      </c>
      <c r="L34" s="19">
        <f t="shared" si="1"/>
        <v>3446419.7199999997</v>
      </c>
      <c r="M34" s="105">
        <v>1927973.62</v>
      </c>
      <c r="N34" s="105">
        <v>1112519.3799999999</v>
      </c>
      <c r="O34" s="105">
        <v>0</v>
      </c>
      <c r="P34" s="19">
        <f t="shared" si="2"/>
        <v>3040493</v>
      </c>
      <c r="Q34" s="105">
        <v>2709559.72</v>
      </c>
      <c r="R34" s="105">
        <v>1194503.77</v>
      </c>
      <c r="S34" s="105">
        <v>2979646.8</v>
      </c>
      <c r="T34" s="19">
        <v>14977450.449999999</v>
      </c>
    </row>
    <row r="35" spans="1:20" ht="28.5" customHeight="1" x14ac:dyDescent="0.25">
      <c r="A35" s="90" t="s">
        <v>76</v>
      </c>
      <c r="B35" s="90"/>
      <c r="C35" s="24" t="s">
        <v>31</v>
      </c>
      <c r="D35" s="22">
        <f>D37+D36</f>
        <v>135246659</v>
      </c>
      <c r="E35" s="22">
        <f t="shared" ref="E35:I35" si="20">E37</f>
        <v>0</v>
      </c>
      <c r="F35" s="22">
        <f t="shared" si="20"/>
        <v>0</v>
      </c>
      <c r="G35" s="22">
        <f t="shared" si="20"/>
        <v>0</v>
      </c>
      <c r="H35" s="22">
        <f t="shared" si="3"/>
        <v>0</v>
      </c>
      <c r="I35" s="22">
        <f t="shared" si="20"/>
        <v>1077041.6200000001</v>
      </c>
      <c r="J35" s="22">
        <f t="shared" ref="J35:S35" si="21">J37</f>
        <v>1173649.5900000001</v>
      </c>
      <c r="K35" s="22">
        <f t="shared" si="21"/>
        <v>1500000</v>
      </c>
      <c r="L35" s="19">
        <f t="shared" si="1"/>
        <v>3750691.21</v>
      </c>
      <c r="M35" s="22">
        <f t="shared" si="21"/>
        <v>1000000</v>
      </c>
      <c r="N35" s="22">
        <f t="shared" si="21"/>
        <v>6573976.6600000001</v>
      </c>
      <c r="O35" s="22">
        <f t="shared" si="21"/>
        <v>0</v>
      </c>
      <c r="P35" s="19">
        <f t="shared" si="2"/>
        <v>7573976.6600000001</v>
      </c>
      <c r="Q35" s="22">
        <f t="shared" si="21"/>
        <v>150000</v>
      </c>
      <c r="R35" s="22">
        <f t="shared" si="21"/>
        <v>1529139</v>
      </c>
      <c r="S35" s="22">
        <f t="shared" si="21"/>
        <v>20617740</v>
      </c>
      <c r="T35" s="19">
        <f>T36+T37</f>
        <v>36114848.519999996</v>
      </c>
    </row>
    <row r="36" spans="1:20" ht="28.5" customHeight="1" x14ac:dyDescent="0.25">
      <c r="A36" s="88" t="s">
        <v>153</v>
      </c>
      <c r="B36" s="107"/>
      <c r="C36" s="20" t="s">
        <v>156</v>
      </c>
      <c r="D36" s="108">
        <v>3804540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>
        <v>3804540</v>
      </c>
      <c r="T36" s="106">
        <v>3804540</v>
      </c>
    </row>
    <row r="37" spans="1:20" ht="26.25" customHeight="1" x14ac:dyDescent="0.25">
      <c r="A37" s="88" t="s">
        <v>77</v>
      </c>
      <c r="B37" s="89"/>
      <c r="C37" s="20" t="s">
        <v>78</v>
      </c>
      <c r="D37" s="105">
        <v>131442119</v>
      </c>
      <c r="E37" s="105">
        <v>0</v>
      </c>
      <c r="F37" s="105">
        <v>0</v>
      </c>
      <c r="G37" s="105">
        <v>0</v>
      </c>
      <c r="H37" s="22">
        <f t="shared" si="3"/>
        <v>0</v>
      </c>
      <c r="I37" s="105">
        <v>1077041.6200000001</v>
      </c>
      <c r="J37" s="105">
        <v>1173649.5900000001</v>
      </c>
      <c r="K37" s="105">
        <v>1500000</v>
      </c>
      <c r="L37" s="19">
        <f t="shared" si="1"/>
        <v>3750691.21</v>
      </c>
      <c r="M37" s="105">
        <v>1000000</v>
      </c>
      <c r="N37" s="105">
        <v>6573976.6600000001</v>
      </c>
      <c r="O37" s="105">
        <v>0</v>
      </c>
      <c r="P37" s="19">
        <f t="shared" si="2"/>
        <v>7573976.6600000001</v>
      </c>
      <c r="Q37" s="105">
        <v>150000</v>
      </c>
      <c r="R37" s="105">
        <v>1529139</v>
      </c>
      <c r="S37" s="105">
        <v>20617740</v>
      </c>
      <c r="T37" s="19">
        <v>32310308.52</v>
      </c>
    </row>
    <row r="38" spans="1:20" ht="27" customHeight="1" x14ac:dyDescent="0.25">
      <c r="A38" s="90" t="s">
        <v>79</v>
      </c>
      <c r="B38" s="90"/>
      <c r="C38" s="24" t="s">
        <v>80</v>
      </c>
      <c r="D38" s="22">
        <f>SUM(D39:D43)</f>
        <v>1938732817.8700001</v>
      </c>
      <c r="E38" s="22">
        <f t="shared" ref="E38:G38" si="22">SUM(E39:E43)</f>
        <v>109557944.44</v>
      </c>
      <c r="F38" s="22">
        <f t="shared" si="22"/>
        <v>146597220.53</v>
      </c>
      <c r="G38" s="22">
        <f t="shared" si="22"/>
        <v>132594235.11999999</v>
      </c>
      <c r="H38" s="22">
        <f t="shared" si="3"/>
        <v>388749400.08999997</v>
      </c>
      <c r="I38" s="22">
        <f t="shared" ref="I38:K38" si="23">SUM(I39:I43)</f>
        <v>164293583.31999999</v>
      </c>
      <c r="J38" s="22">
        <f t="shared" si="23"/>
        <v>202437877.15000001</v>
      </c>
      <c r="K38" s="22">
        <f t="shared" si="23"/>
        <v>210899026.52000001</v>
      </c>
      <c r="L38" s="19">
        <f t="shared" si="1"/>
        <v>577630486.99000001</v>
      </c>
      <c r="M38" s="19">
        <f>SUM(M39:M43)</f>
        <v>141576561.96000001</v>
      </c>
      <c r="N38" s="19">
        <f t="shared" ref="N38:O38" si="24">SUM(N39:N43)</f>
        <v>116949299.87</v>
      </c>
      <c r="O38" s="19">
        <f t="shared" si="24"/>
        <v>124030232.91</v>
      </c>
      <c r="P38" s="19">
        <f t="shared" si="2"/>
        <v>382556094.74000001</v>
      </c>
      <c r="Q38" s="19">
        <f>SUM(Q39:Q43)</f>
        <v>169715490.69</v>
      </c>
      <c r="R38" s="19">
        <f t="shared" ref="R38:S38" si="25">SUM(R39:R43)</f>
        <v>185830956.25</v>
      </c>
      <c r="S38" s="19">
        <f t="shared" si="25"/>
        <v>210807675.39000002</v>
      </c>
      <c r="T38" s="19">
        <f>SUM(T39:T43)</f>
        <v>1907186566.2</v>
      </c>
    </row>
    <row r="39" spans="1:20" ht="17.25" customHeight="1" x14ac:dyDescent="0.25">
      <c r="A39" s="88" t="s">
        <v>81</v>
      </c>
      <c r="B39" s="89"/>
      <c r="C39" s="20" t="s">
        <v>82</v>
      </c>
      <c r="D39" s="105">
        <v>531610467.16000003</v>
      </c>
      <c r="E39" s="105">
        <v>32257699</v>
      </c>
      <c r="F39" s="105">
        <v>40522502</v>
      </c>
      <c r="G39" s="105">
        <v>39116241.200000003</v>
      </c>
      <c r="H39" s="22">
        <f t="shared" si="3"/>
        <v>111896442.2</v>
      </c>
      <c r="I39" s="105">
        <v>44994310.700000003</v>
      </c>
      <c r="J39" s="105">
        <v>54541768.439999998</v>
      </c>
      <c r="K39" s="105">
        <v>46774363.990000002</v>
      </c>
      <c r="L39" s="19">
        <f t="shared" si="1"/>
        <v>146310443.13</v>
      </c>
      <c r="M39" s="105">
        <v>43895904.780000001</v>
      </c>
      <c r="N39" s="105">
        <v>37838871.109999999</v>
      </c>
      <c r="O39" s="105">
        <v>39615460</v>
      </c>
      <c r="P39" s="19">
        <f t="shared" si="2"/>
        <v>121350235.89</v>
      </c>
      <c r="Q39" s="105">
        <v>40901249.009999998</v>
      </c>
      <c r="R39" s="105">
        <v>47998142.219999999</v>
      </c>
      <c r="S39" s="105">
        <v>57003904.009999998</v>
      </c>
      <c r="T39" s="19">
        <v>523847919.93000001</v>
      </c>
    </row>
    <row r="40" spans="1:20" ht="16.5" customHeight="1" x14ac:dyDescent="0.25">
      <c r="A40" s="88" t="s">
        <v>83</v>
      </c>
      <c r="B40" s="89"/>
      <c r="C40" s="20" t="s">
        <v>84</v>
      </c>
      <c r="D40" s="105">
        <v>1217296121.9000001</v>
      </c>
      <c r="E40" s="105">
        <v>64864319.409999996</v>
      </c>
      <c r="F40" s="105">
        <v>92784387.060000002</v>
      </c>
      <c r="G40" s="105">
        <v>80050860.829999998</v>
      </c>
      <c r="H40" s="22">
        <f t="shared" si="3"/>
        <v>237699567.30000001</v>
      </c>
      <c r="I40" s="105">
        <v>102307253.12</v>
      </c>
      <c r="J40" s="105">
        <v>128244484.86</v>
      </c>
      <c r="K40" s="105">
        <v>144764592.91</v>
      </c>
      <c r="L40" s="19">
        <f t="shared" si="1"/>
        <v>375316330.88999999</v>
      </c>
      <c r="M40" s="105">
        <v>81786437.120000005</v>
      </c>
      <c r="N40" s="105">
        <v>68506720.620000005</v>
      </c>
      <c r="O40" s="105">
        <v>72184940.349999994</v>
      </c>
      <c r="P40" s="19">
        <f t="shared" si="2"/>
        <v>222478098.09</v>
      </c>
      <c r="Q40" s="105">
        <v>113916584.02</v>
      </c>
      <c r="R40" s="105">
        <v>118212440</v>
      </c>
      <c r="S40" s="105">
        <v>133323104.39</v>
      </c>
      <c r="T40" s="19">
        <v>1195207624.5</v>
      </c>
    </row>
    <row r="41" spans="1:20" ht="16.5" customHeight="1" x14ac:dyDescent="0.25">
      <c r="A41" s="88" t="s">
        <v>141</v>
      </c>
      <c r="B41" s="89"/>
      <c r="C41" s="20" t="s">
        <v>142</v>
      </c>
      <c r="D41" s="105">
        <v>111154210</v>
      </c>
      <c r="E41" s="105">
        <v>7180392.6399999997</v>
      </c>
      <c r="F41" s="105">
        <v>7698554.1399999997</v>
      </c>
      <c r="G41" s="105">
        <v>8670182.5399999991</v>
      </c>
      <c r="H41" s="22">
        <f t="shared" si="3"/>
        <v>23549129.32</v>
      </c>
      <c r="I41" s="105">
        <v>9102445.2200000007</v>
      </c>
      <c r="J41" s="105">
        <v>12958122.289999999</v>
      </c>
      <c r="K41" s="105">
        <v>12927563.800000001</v>
      </c>
      <c r="L41" s="19">
        <f t="shared" si="1"/>
        <v>34988131.310000002</v>
      </c>
      <c r="M41" s="105">
        <v>8801899</v>
      </c>
      <c r="N41" s="105">
        <v>1925164</v>
      </c>
      <c r="O41" s="105">
        <v>6996793.0499999998</v>
      </c>
      <c r="P41" s="19">
        <f t="shared" si="2"/>
        <v>17723856.050000001</v>
      </c>
      <c r="Q41" s="105">
        <v>9954436.4000000004</v>
      </c>
      <c r="R41" s="105">
        <v>12262825.869999999</v>
      </c>
      <c r="S41" s="105">
        <v>11753888.93</v>
      </c>
      <c r="T41" s="19">
        <v>110013032.73999999</v>
      </c>
    </row>
    <row r="42" spans="1:20" ht="24" x14ac:dyDescent="0.25">
      <c r="A42" s="88" t="s">
        <v>85</v>
      </c>
      <c r="B42" s="89"/>
      <c r="C42" s="20" t="s">
        <v>86</v>
      </c>
      <c r="D42" s="105">
        <v>9006731</v>
      </c>
      <c r="E42" s="105">
        <v>479751.66</v>
      </c>
      <c r="F42" s="105">
        <v>659100</v>
      </c>
      <c r="G42" s="105">
        <v>274550</v>
      </c>
      <c r="H42" s="22">
        <f t="shared" si="3"/>
        <v>1413401.66</v>
      </c>
      <c r="I42" s="105">
        <v>2204560.36</v>
      </c>
      <c r="J42" s="105">
        <v>1318010</v>
      </c>
      <c r="K42" s="105">
        <v>0</v>
      </c>
      <c r="L42" s="19">
        <f t="shared" si="1"/>
        <v>3522570.36</v>
      </c>
      <c r="M42" s="105">
        <v>625424.98</v>
      </c>
      <c r="N42" s="105">
        <v>0</v>
      </c>
      <c r="O42" s="105">
        <v>284240</v>
      </c>
      <c r="P42" s="19">
        <f t="shared" si="2"/>
        <v>909664.98</v>
      </c>
      <c r="Q42" s="105">
        <v>297034</v>
      </c>
      <c r="R42" s="105">
        <v>604724</v>
      </c>
      <c r="S42" s="105">
        <v>2259336</v>
      </c>
      <c r="T42" s="19">
        <f t="shared" si="4"/>
        <v>9006731</v>
      </c>
    </row>
    <row r="43" spans="1:20" ht="24" x14ac:dyDescent="0.25">
      <c r="A43" s="88" t="s">
        <v>87</v>
      </c>
      <c r="B43" s="89"/>
      <c r="C43" s="20" t="s">
        <v>88</v>
      </c>
      <c r="D43" s="105">
        <v>69665287.810000002</v>
      </c>
      <c r="E43" s="105">
        <v>4775781.7300000004</v>
      </c>
      <c r="F43" s="105">
        <v>4932677.33</v>
      </c>
      <c r="G43" s="105">
        <v>4482400.55</v>
      </c>
      <c r="H43" s="22">
        <f t="shared" si="3"/>
        <v>14190859.609999999</v>
      </c>
      <c r="I43" s="105">
        <v>5685013.9199999999</v>
      </c>
      <c r="J43" s="105">
        <v>5375491.5599999996</v>
      </c>
      <c r="K43" s="105">
        <v>6432505.8200000003</v>
      </c>
      <c r="L43" s="19">
        <f t="shared" si="1"/>
        <v>17493011.300000001</v>
      </c>
      <c r="M43" s="105">
        <v>6466896.0800000001</v>
      </c>
      <c r="N43" s="105">
        <v>8678544.1400000006</v>
      </c>
      <c r="O43" s="105">
        <v>4948799.51</v>
      </c>
      <c r="P43" s="19">
        <f t="shared" si="2"/>
        <v>20094239.73</v>
      </c>
      <c r="Q43" s="105">
        <v>4646187.26</v>
      </c>
      <c r="R43" s="105">
        <v>6752824.1600000001</v>
      </c>
      <c r="S43" s="105">
        <v>6467442.0599999996</v>
      </c>
      <c r="T43" s="19">
        <v>69111258.030000001</v>
      </c>
    </row>
    <row r="44" spans="1:20" ht="19.5" customHeight="1" x14ac:dyDescent="0.25">
      <c r="A44" s="90" t="s">
        <v>89</v>
      </c>
      <c r="B44" s="90"/>
      <c r="C44" s="24" t="s">
        <v>90</v>
      </c>
      <c r="D44" s="22">
        <f>D45+D46</f>
        <v>236495263.53999999</v>
      </c>
      <c r="E44" s="22">
        <f t="shared" ref="E44:G44" si="26">E45+E46</f>
        <v>17302358.310000002</v>
      </c>
      <c r="F44" s="22">
        <f t="shared" si="26"/>
        <v>17330591.810000002</v>
      </c>
      <c r="G44" s="22">
        <f t="shared" si="26"/>
        <v>18004894.630000003</v>
      </c>
      <c r="H44" s="22">
        <f t="shared" si="3"/>
        <v>52637844.750000007</v>
      </c>
      <c r="I44" s="22">
        <f t="shared" ref="I44:S44" si="27">I45+I46</f>
        <v>24639586.120000001</v>
      </c>
      <c r="J44" s="22">
        <f>J45+J46</f>
        <v>17352541.789999999</v>
      </c>
      <c r="K44" s="22">
        <f t="shared" si="27"/>
        <v>19623466.91</v>
      </c>
      <c r="L44" s="19">
        <f t="shared" si="1"/>
        <v>61615594.819999993</v>
      </c>
      <c r="M44" s="22">
        <f t="shared" si="27"/>
        <v>20219831.280000001</v>
      </c>
      <c r="N44" s="22">
        <f t="shared" si="27"/>
        <v>11176222.99</v>
      </c>
      <c r="O44" s="22">
        <f t="shared" si="27"/>
        <v>16059450.48</v>
      </c>
      <c r="P44" s="19">
        <f t="shared" si="2"/>
        <v>47455504.75</v>
      </c>
      <c r="Q44" s="22">
        <f t="shared" si="27"/>
        <v>19121820.84</v>
      </c>
      <c r="R44" s="22">
        <f t="shared" si="27"/>
        <v>33686071.049999997</v>
      </c>
      <c r="S44" s="22">
        <f t="shared" si="27"/>
        <v>19307652.59</v>
      </c>
      <c r="T44" s="19">
        <f>SUM(T45:T46)</f>
        <v>232367852.44</v>
      </c>
    </row>
    <row r="45" spans="1:20" ht="17.25" customHeight="1" x14ac:dyDescent="0.25">
      <c r="A45" s="88" t="s">
        <v>91</v>
      </c>
      <c r="B45" s="89"/>
      <c r="C45" s="20" t="s">
        <v>32</v>
      </c>
      <c r="D45" s="105">
        <v>225506054.53999999</v>
      </c>
      <c r="E45" s="105">
        <v>16521549.310000001</v>
      </c>
      <c r="F45" s="105">
        <v>16549782.810000001</v>
      </c>
      <c r="G45" s="105">
        <v>16601997.630000001</v>
      </c>
      <c r="H45" s="22">
        <f t="shared" si="3"/>
        <v>49673329.75</v>
      </c>
      <c r="I45" s="105">
        <v>23393478.120000001</v>
      </c>
      <c r="J45" s="105">
        <v>16502214.789999999</v>
      </c>
      <c r="K45" s="105">
        <v>18773139.91</v>
      </c>
      <c r="L45" s="19">
        <f t="shared" si="1"/>
        <v>58668832.819999993</v>
      </c>
      <c r="M45" s="105">
        <v>19359696.280000001</v>
      </c>
      <c r="N45" s="105">
        <v>10311837.99</v>
      </c>
      <c r="O45" s="105">
        <v>15199669.48</v>
      </c>
      <c r="P45" s="19">
        <f t="shared" si="2"/>
        <v>44871203.75</v>
      </c>
      <c r="Q45" s="105">
        <v>18531753.84</v>
      </c>
      <c r="R45" s="105">
        <v>32938514.050000001</v>
      </c>
      <c r="S45" s="105">
        <v>18151645.59</v>
      </c>
      <c r="T45" s="19">
        <v>221719529.44</v>
      </c>
    </row>
    <row r="46" spans="1:20" ht="26.25" customHeight="1" x14ac:dyDescent="0.25">
      <c r="A46" s="88" t="s">
        <v>92</v>
      </c>
      <c r="B46" s="89"/>
      <c r="C46" s="20" t="s">
        <v>93</v>
      </c>
      <c r="D46" s="105">
        <v>10989209</v>
      </c>
      <c r="E46" s="105">
        <v>780809</v>
      </c>
      <c r="F46" s="105">
        <v>780809</v>
      </c>
      <c r="G46" s="105">
        <v>1402897</v>
      </c>
      <c r="H46" s="22">
        <f t="shared" si="3"/>
        <v>2964515</v>
      </c>
      <c r="I46" s="105">
        <v>1246108</v>
      </c>
      <c r="J46" s="105">
        <v>850327</v>
      </c>
      <c r="K46" s="105">
        <v>850327</v>
      </c>
      <c r="L46" s="19">
        <f t="shared" si="1"/>
        <v>2946762</v>
      </c>
      <c r="M46" s="105">
        <v>860135</v>
      </c>
      <c r="N46" s="105">
        <v>864385</v>
      </c>
      <c r="O46" s="105">
        <v>859781</v>
      </c>
      <c r="P46" s="19">
        <f t="shared" si="2"/>
        <v>2584301</v>
      </c>
      <c r="Q46" s="105">
        <v>590067</v>
      </c>
      <c r="R46" s="105">
        <v>747557</v>
      </c>
      <c r="S46" s="105">
        <v>1156007</v>
      </c>
      <c r="T46" s="19">
        <v>10648323</v>
      </c>
    </row>
    <row r="47" spans="1:20" ht="24" customHeight="1" x14ac:dyDescent="0.25">
      <c r="A47" s="90" t="s">
        <v>94</v>
      </c>
      <c r="B47" s="90"/>
      <c r="C47" s="24" t="s">
        <v>95</v>
      </c>
      <c r="D47" s="22">
        <f>D48</f>
        <v>652285.85</v>
      </c>
      <c r="E47" s="22">
        <f t="shared" ref="E47:G47" si="28">E48</f>
        <v>0</v>
      </c>
      <c r="F47" s="22">
        <f t="shared" si="28"/>
        <v>0</v>
      </c>
      <c r="G47" s="22">
        <f t="shared" si="28"/>
        <v>0</v>
      </c>
      <c r="H47" s="22">
        <f t="shared" si="3"/>
        <v>0</v>
      </c>
      <c r="I47" s="22">
        <f t="shared" ref="I47:K47" si="29">I48</f>
        <v>0</v>
      </c>
      <c r="J47" s="22">
        <f t="shared" si="29"/>
        <v>0</v>
      </c>
      <c r="K47" s="22">
        <f t="shared" si="29"/>
        <v>0</v>
      </c>
      <c r="L47" s="19">
        <f t="shared" si="1"/>
        <v>0</v>
      </c>
      <c r="M47" s="19">
        <f>M48</f>
        <v>652285.85</v>
      </c>
      <c r="N47" s="19">
        <f t="shared" ref="N47:O47" si="30">N48</f>
        <v>0</v>
      </c>
      <c r="O47" s="19">
        <f t="shared" si="30"/>
        <v>0</v>
      </c>
      <c r="P47" s="19">
        <f t="shared" si="2"/>
        <v>652285.85</v>
      </c>
      <c r="Q47" s="19">
        <f>Q48</f>
        <v>0</v>
      </c>
      <c r="R47" s="19">
        <f t="shared" ref="R47:S47" si="31">R48</f>
        <v>0</v>
      </c>
      <c r="S47" s="19">
        <f t="shared" si="31"/>
        <v>0</v>
      </c>
      <c r="T47" s="19">
        <f t="shared" si="4"/>
        <v>652285.85</v>
      </c>
    </row>
    <row r="48" spans="1:20" ht="29.25" customHeight="1" x14ac:dyDescent="0.25">
      <c r="A48" s="88" t="s">
        <v>96</v>
      </c>
      <c r="B48" s="89"/>
      <c r="C48" s="20" t="s">
        <v>97</v>
      </c>
      <c r="D48" s="105">
        <v>652285.85</v>
      </c>
      <c r="E48" s="21"/>
      <c r="F48" s="21"/>
      <c r="G48" s="21"/>
      <c r="H48" s="22">
        <f t="shared" si="3"/>
        <v>0</v>
      </c>
      <c r="I48" s="23"/>
      <c r="J48" s="23"/>
      <c r="K48" s="23"/>
      <c r="L48" s="19">
        <f t="shared" si="1"/>
        <v>0</v>
      </c>
      <c r="M48" s="105">
        <v>652285.85</v>
      </c>
      <c r="N48" s="44"/>
      <c r="O48" s="44"/>
      <c r="P48" s="19">
        <f t="shared" si="2"/>
        <v>652285.85</v>
      </c>
      <c r="Q48" s="44"/>
      <c r="R48" s="44"/>
      <c r="S48" s="44"/>
      <c r="T48" s="19">
        <f t="shared" si="4"/>
        <v>652285.85</v>
      </c>
    </row>
    <row r="49" spans="1:20" ht="28.5" customHeight="1" x14ac:dyDescent="0.25">
      <c r="A49" s="90" t="s">
        <v>98</v>
      </c>
      <c r="B49" s="90"/>
      <c r="C49" s="24" t="s">
        <v>33</v>
      </c>
      <c r="D49" s="22">
        <f>SUM(D50:D54)</f>
        <v>163412454.77000001</v>
      </c>
      <c r="E49" s="22">
        <f t="shared" ref="E49:G49" si="32">SUM(E50:E54)</f>
        <v>93811</v>
      </c>
      <c r="F49" s="22">
        <f t="shared" si="32"/>
        <v>6305900.5199999996</v>
      </c>
      <c r="G49" s="22">
        <f t="shared" si="32"/>
        <v>58460171.899999999</v>
      </c>
      <c r="H49" s="22">
        <f t="shared" si="3"/>
        <v>64859883.420000002</v>
      </c>
      <c r="I49" s="22">
        <f t="shared" ref="I49:K49" si="33">SUM(I50:I54)</f>
        <v>9390402.8099999987</v>
      </c>
      <c r="J49" s="22">
        <f t="shared" si="33"/>
        <v>8116268.6099999994</v>
      </c>
      <c r="K49" s="22">
        <f t="shared" si="33"/>
        <v>12704239.859999998</v>
      </c>
      <c r="L49" s="19">
        <f t="shared" si="1"/>
        <v>30210911.279999994</v>
      </c>
      <c r="M49" s="19">
        <f>SUM(M50:M54)</f>
        <v>489303.51999999996</v>
      </c>
      <c r="N49" s="19">
        <f t="shared" ref="N49" si="34">SUM(N50:N54)</f>
        <v>370519.06999999995</v>
      </c>
      <c r="O49" s="19">
        <f>SUM(O50:O54)</f>
        <v>9427497.0499999989</v>
      </c>
      <c r="P49" s="19">
        <f t="shared" si="2"/>
        <v>10287319.639999999</v>
      </c>
      <c r="Q49" s="19">
        <f>SUM(Q50:Q54)</f>
        <v>21789348.200000003</v>
      </c>
      <c r="R49" s="19">
        <f t="shared" ref="R49:S49" si="35">SUM(R50:R54)</f>
        <v>18702551.370000001</v>
      </c>
      <c r="S49" s="19">
        <f t="shared" si="35"/>
        <v>10466410.07</v>
      </c>
      <c r="T49" s="19">
        <f>SUM(T50:T54)</f>
        <v>153576185.86999997</v>
      </c>
    </row>
    <row r="50" spans="1:20" ht="17.25" customHeight="1" x14ac:dyDescent="0.25">
      <c r="A50" s="88" t="s">
        <v>99</v>
      </c>
      <c r="B50" s="89"/>
      <c r="C50" s="20" t="s">
        <v>100</v>
      </c>
      <c r="D50" s="105">
        <v>4308100</v>
      </c>
      <c r="E50" s="105">
        <v>4308</v>
      </c>
      <c r="F50" s="105">
        <v>4674.62</v>
      </c>
      <c r="G50" s="105">
        <v>898831.75</v>
      </c>
      <c r="H50" s="22">
        <f t="shared" si="3"/>
        <v>907814.37</v>
      </c>
      <c r="I50" s="105">
        <v>342338.94</v>
      </c>
      <c r="J50" s="105">
        <v>559530.23</v>
      </c>
      <c r="K50" s="105">
        <v>301912.03999999998</v>
      </c>
      <c r="L50" s="19">
        <f t="shared" si="1"/>
        <v>1203781.21</v>
      </c>
      <c r="M50" s="105">
        <v>401886.04</v>
      </c>
      <c r="N50" s="105">
        <v>301281.12</v>
      </c>
      <c r="O50" s="105">
        <v>301809.53000000003</v>
      </c>
      <c r="P50" s="19">
        <f t="shared" si="2"/>
        <v>1004976.69</v>
      </c>
      <c r="Q50" s="105">
        <v>301942.87</v>
      </c>
      <c r="R50" s="105">
        <v>208729.63</v>
      </c>
      <c r="S50" s="105">
        <v>680855.23</v>
      </c>
      <c r="T50" s="19">
        <v>4134973.38</v>
      </c>
    </row>
    <row r="51" spans="1:20" ht="27.75" customHeight="1" x14ac:dyDescent="0.25">
      <c r="A51" s="88" t="s">
        <v>101</v>
      </c>
      <c r="B51" s="89"/>
      <c r="C51" s="20" t="s">
        <v>102</v>
      </c>
      <c r="D51" s="44"/>
      <c r="E51" s="44"/>
      <c r="F51" s="44"/>
      <c r="G51" s="44"/>
      <c r="H51" s="22">
        <f t="shared" si="3"/>
        <v>0</v>
      </c>
      <c r="I51" s="44"/>
      <c r="J51" s="44"/>
      <c r="K51" s="44"/>
      <c r="L51" s="19">
        <f t="shared" si="1"/>
        <v>0</v>
      </c>
      <c r="M51" s="44"/>
      <c r="N51" s="44"/>
      <c r="O51" s="44"/>
      <c r="P51" s="19">
        <f t="shared" si="2"/>
        <v>0</v>
      </c>
      <c r="Q51" s="44"/>
      <c r="R51" s="44"/>
      <c r="S51" s="44"/>
      <c r="T51" s="19">
        <f t="shared" si="4"/>
        <v>0</v>
      </c>
    </row>
    <row r="52" spans="1:20" x14ac:dyDescent="0.25">
      <c r="A52" s="88" t="s">
        <v>103</v>
      </c>
      <c r="B52" s="89"/>
      <c r="C52" s="20" t="s">
        <v>104</v>
      </c>
      <c r="D52" s="105">
        <v>148153248.77000001</v>
      </c>
      <c r="E52" s="105">
        <v>0</v>
      </c>
      <c r="F52" s="105">
        <v>6143697.9699999997</v>
      </c>
      <c r="G52" s="105">
        <v>57395951.479999997</v>
      </c>
      <c r="H52" s="22">
        <f t="shared" si="3"/>
        <v>63539649.449999996</v>
      </c>
      <c r="I52" s="105">
        <v>8879651.8399999999</v>
      </c>
      <c r="J52" s="105">
        <v>7349380.0300000003</v>
      </c>
      <c r="K52" s="105">
        <v>12142813.199999999</v>
      </c>
      <c r="L52" s="19">
        <f t="shared" si="1"/>
        <v>28371845.07</v>
      </c>
      <c r="M52" s="105">
        <v>7914.48</v>
      </c>
      <c r="N52" s="105">
        <v>7914.48</v>
      </c>
      <c r="O52" s="105">
        <v>9055323.0899999999</v>
      </c>
      <c r="P52" s="19">
        <f t="shared" si="2"/>
        <v>9071152.0500000007</v>
      </c>
      <c r="Q52" s="105">
        <v>21160475.390000001</v>
      </c>
      <c r="R52" s="105">
        <v>18351413.670000002</v>
      </c>
      <c r="S52" s="105">
        <v>6654907.4199999999</v>
      </c>
      <c r="T52" s="19">
        <v>144608078.69999999</v>
      </c>
    </row>
    <row r="53" spans="1:20" ht="17.25" customHeight="1" x14ac:dyDescent="0.25">
      <c r="A53" s="88" t="s">
        <v>105</v>
      </c>
      <c r="B53" s="89"/>
      <c r="C53" s="20" t="s">
        <v>106</v>
      </c>
      <c r="D53" s="105">
        <v>9857406</v>
      </c>
      <c r="E53" s="105">
        <v>0</v>
      </c>
      <c r="F53" s="105">
        <v>78024.929999999993</v>
      </c>
      <c r="G53" s="105">
        <v>75885.67</v>
      </c>
      <c r="H53" s="22">
        <f t="shared" si="3"/>
        <v>153910.59999999998</v>
      </c>
      <c r="I53" s="105">
        <v>55203.03</v>
      </c>
      <c r="J53" s="105">
        <v>77855.350000000006</v>
      </c>
      <c r="K53" s="105">
        <v>92905.62</v>
      </c>
      <c r="L53" s="19">
        <f t="shared" si="1"/>
        <v>225964</v>
      </c>
      <c r="M53" s="105">
        <v>0</v>
      </c>
      <c r="N53" s="105">
        <v>61323.47</v>
      </c>
      <c r="O53" s="105">
        <v>39764.43</v>
      </c>
      <c r="P53" s="19">
        <f t="shared" si="2"/>
        <v>101087.9</v>
      </c>
      <c r="Q53" s="105">
        <v>65221.94</v>
      </c>
      <c r="R53" s="105">
        <v>124908.07</v>
      </c>
      <c r="S53" s="105">
        <v>3094088.42</v>
      </c>
      <c r="T53" s="19">
        <v>3763866.39</v>
      </c>
    </row>
    <row r="54" spans="1:20" ht="24" x14ac:dyDescent="0.25">
      <c r="A54" s="88" t="s">
        <v>107</v>
      </c>
      <c r="B54" s="89"/>
      <c r="C54" s="20" t="s">
        <v>108</v>
      </c>
      <c r="D54" s="105">
        <v>1093700</v>
      </c>
      <c r="E54" s="105">
        <v>89503</v>
      </c>
      <c r="F54" s="105">
        <v>79503</v>
      </c>
      <c r="G54" s="105">
        <v>89503</v>
      </c>
      <c r="H54" s="22">
        <f t="shared" si="3"/>
        <v>258509</v>
      </c>
      <c r="I54" s="105">
        <v>113209</v>
      </c>
      <c r="J54" s="105">
        <v>129503</v>
      </c>
      <c r="K54" s="105">
        <v>166609</v>
      </c>
      <c r="L54" s="19">
        <f t="shared" si="1"/>
        <v>409321</v>
      </c>
      <c r="M54" s="105">
        <v>79503</v>
      </c>
      <c r="N54" s="105">
        <v>0</v>
      </c>
      <c r="O54" s="105">
        <v>30600</v>
      </c>
      <c r="P54" s="19">
        <f t="shared" si="2"/>
        <v>110103</v>
      </c>
      <c r="Q54" s="105">
        <v>261708</v>
      </c>
      <c r="R54" s="105">
        <v>17500</v>
      </c>
      <c r="S54" s="105">
        <v>36559</v>
      </c>
      <c r="T54" s="19">
        <v>1069267.3999999999</v>
      </c>
    </row>
    <row r="55" spans="1:20" ht="17.25" customHeight="1" x14ac:dyDescent="0.25">
      <c r="A55" s="90" t="s">
        <v>109</v>
      </c>
      <c r="B55" s="90"/>
      <c r="C55" s="24" t="s">
        <v>34</v>
      </c>
      <c r="D55" s="22">
        <f>D56+D57+D58</f>
        <v>96840109.5</v>
      </c>
      <c r="E55" s="22">
        <f t="shared" ref="E55:G55" si="36">E56+E57+E58</f>
        <v>2391302.58</v>
      </c>
      <c r="F55" s="22">
        <f t="shared" si="36"/>
        <v>4347747</v>
      </c>
      <c r="G55" s="22">
        <f t="shared" si="36"/>
        <v>3092640.5</v>
      </c>
      <c r="H55" s="22">
        <f>E55+F55+G55</f>
        <v>9831690.0800000001</v>
      </c>
      <c r="I55" s="22">
        <f>I56+I57+I58</f>
        <v>5634627.5800000001</v>
      </c>
      <c r="J55" s="22">
        <f t="shared" ref="J55:K55" si="37">J56+J57+J58</f>
        <v>4045176</v>
      </c>
      <c r="K55" s="22">
        <f t="shared" si="37"/>
        <v>4468993.84</v>
      </c>
      <c r="L55" s="19">
        <f t="shared" si="1"/>
        <v>14148797.42</v>
      </c>
      <c r="M55" s="19">
        <f>M56+M57+M58</f>
        <v>5130491.16</v>
      </c>
      <c r="N55" s="19">
        <f t="shared" ref="N55:O55" si="38">N56+N57+N58</f>
        <v>971770</v>
      </c>
      <c r="O55" s="19">
        <f t="shared" si="38"/>
        <v>2798998.1799999997</v>
      </c>
      <c r="P55" s="19">
        <f t="shared" si="2"/>
        <v>8901259.3399999999</v>
      </c>
      <c r="Q55" s="19">
        <f>Q56+Q57+Q58</f>
        <v>5800554.5600000005</v>
      </c>
      <c r="R55" s="19">
        <f t="shared" ref="R55:S55" si="39">R56+R57+R58</f>
        <v>4488723.4399999995</v>
      </c>
      <c r="S55" s="19">
        <f t="shared" si="39"/>
        <v>11242100.6</v>
      </c>
      <c r="T55" s="19">
        <f>SUM(T56:T58)</f>
        <v>54148029.890000001</v>
      </c>
    </row>
    <row r="56" spans="1:20" ht="17.25" customHeight="1" x14ac:dyDescent="0.25">
      <c r="A56" s="88" t="s">
        <v>110</v>
      </c>
      <c r="B56" s="89"/>
      <c r="C56" s="20" t="s">
        <v>111</v>
      </c>
      <c r="D56" s="105">
        <v>28933222</v>
      </c>
      <c r="E56" s="105">
        <v>1805693.58</v>
      </c>
      <c r="F56" s="105">
        <v>3595568</v>
      </c>
      <c r="G56" s="105">
        <v>2195783</v>
      </c>
      <c r="H56" s="22">
        <f t="shared" si="3"/>
        <v>7597044.5800000001</v>
      </c>
      <c r="I56" s="105">
        <v>4523922.58</v>
      </c>
      <c r="J56" s="105">
        <v>2172783</v>
      </c>
      <c r="K56" s="105">
        <v>1781959.84</v>
      </c>
      <c r="L56" s="19">
        <f t="shared" si="1"/>
        <v>8478665.4199999999</v>
      </c>
      <c r="M56" s="105">
        <v>1797786</v>
      </c>
      <c r="N56" s="105">
        <v>0</v>
      </c>
      <c r="O56" s="105">
        <v>1996228.18</v>
      </c>
      <c r="P56" s="19">
        <f t="shared" si="2"/>
        <v>3794014.1799999997</v>
      </c>
      <c r="Q56" s="105">
        <v>1797784</v>
      </c>
      <c r="R56" s="105">
        <v>2986483</v>
      </c>
      <c r="S56" s="105">
        <v>4279230.82</v>
      </c>
      <c r="T56" s="19">
        <v>28770728.5</v>
      </c>
    </row>
    <row r="57" spans="1:20" ht="17.25" customHeight="1" x14ac:dyDescent="0.25">
      <c r="A57" s="88" t="s">
        <v>112</v>
      </c>
      <c r="B57" s="89"/>
      <c r="C57" s="20" t="s">
        <v>113</v>
      </c>
      <c r="D57" s="105">
        <v>58206439.5</v>
      </c>
      <c r="E57" s="105">
        <v>115833</v>
      </c>
      <c r="F57" s="105">
        <v>141833</v>
      </c>
      <c r="G57" s="105">
        <v>374634.5</v>
      </c>
      <c r="H57" s="22">
        <f t="shared" si="3"/>
        <v>632300.5</v>
      </c>
      <c r="I57" s="105">
        <v>197355</v>
      </c>
      <c r="J57" s="105">
        <v>1063900</v>
      </c>
      <c r="K57" s="105">
        <v>1439300</v>
      </c>
      <c r="L57" s="19">
        <f t="shared" si="1"/>
        <v>2700555</v>
      </c>
      <c r="M57" s="105">
        <v>2693935.16</v>
      </c>
      <c r="N57" s="105">
        <v>333000</v>
      </c>
      <c r="O57" s="105">
        <v>164000</v>
      </c>
      <c r="P57" s="19">
        <f t="shared" si="2"/>
        <v>3190935.16</v>
      </c>
      <c r="Q57" s="105">
        <v>3364000.56</v>
      </c>
      <c r="R57" s="105">
        <v>963999.44</v>
      </c>
      <c r="S57" s="105">
        <v>4927670.8099999996</v>
      </c>
      <c r="T57" s="19">
        <v>15676859.42</v>
      </c>
    </row>
    <row r="58" spans="1:20" ht="17.25" customHeight="1" x14ac:dyDescent="0.25">
      <c r="A58" s="88" t="s">
        <v>154</v>
      </c>
      <c r="B58" s="107"/>
      <c r="C58" s="20" t="s">
        <v>155</v>
      </c>
      <c r="D58" s="105">
        <v>9700448</v>
      </c>
      <c r="E58" s="105">
        <v>469776</v>
      </c>
      <c r="F58" s="105">
        <v>610346</v>
      </c>
      <c r="G58" s="105">
        <v>522223</v>
      </c>
      <c r="H58" s="22">
        <f t="shared" si="3"/>
        <v>1602345</v>
      </c>
      <c r="I58" s="105">
        <v>913350</v>
      </c>
      <c r="J58" s="105">
        <v>808493</v>
      </c>
      <c r="K58" s="105">
        <v>1247734</v>
      </c>
      <c r="L58" s="19">
        <f t="shared" si="1"/>
        <v>2969577</v>
      </c>
      <c r="M58" s="105">
        <v>638770</v>
      </c>
      <c r="N58" s="105">
        <v>638770</v>
      </c>
      <c r="O58" s="105">
        <v>638770</v>
      </c>
      <c r="P58" s="19">
        <f t="shared" si="2"/>
        <v>1916310</v>
      </c>
      <c r="Q58" s="105">
        <v>638770</v>
      </c>
      <c r="R58" s="105">
        <v>538241</v>
      </c>
      <c r="S58" s="105">
        <v>2035198.97</v>
      </c>
      <c r="T58" s="19">
        <f t="shared" si="4"/>
        <v>9700441.9700000007</v>
      </c>
    </row>
    <row r="59" spans="1:20" s="43" customFormat="1" ht="25.9" customHeight="1" x14ac:dyDescent="0.25">
      <c r="A59" s="102" t="s">
        <v>135</v>
      </c>
      <c r="B59" s="103"/>
      <c r="C59" s="24" t="s">
        <v>138</v>
      </c>
      <c r="D59" s="42">
        <f>D60</f>
        <v>0</v>
      </c>
      <c r="E59" s="42">
        <f t="shared" ref="E59:S59" si="40">E60</f>
        <v>0</v>
      </c>
      <c r="F59" s="42">
        <f t="shared" si="40"/>
        <v>0</v>
      </c>
      <c r="G59" s="42">
        <f t="shared" si="40"/>
        <v>0</v>
      </c>
      <c r="H59" s="22">
        <f t="shared" si="3"/>
        <v>0</v>
      </c>
      <c r="I59" s="42">
        <f t="shared" si="40"/>
        <v>0</v>
      </c>
      <c r="J59" s="42">
        <f t="shared" si="40"/>
        <v>0</v>
      </c>
      <c r="K59" s="42">
        <f t="shared" si="40"/>
        <v>0</v>
      </c>
      <c r="L59" s="19">
        <f t="shared" si="1"/>
        <v>0</v>
      </c>
      <c r="M59" s="42">
        <f t="shared" si="40"/>
        <v>0</v>
      </c>
      <c r="N59" s="42">
        <f t="shared" si="40"/>
        <v>0</v>
      </c>
      <c r="O59" s="42">
        <f t="shared" si="40"/>
        <v>0</v>
      </c>
      <c r="P59" s="19">
        <f t="shared" si="2"/>
        <v>0</v>
      </c>
      <c r="Q59" s="42">
        <f t="shared" si="40"/>
        <v>0</v>
      </c>
      <c r="R59" s="42">
        <f t="shared" si="40"/>
        <v>0</v>
      </c>
      <c r="S59" s="42">
        <f t="shared" si="40"/>
        <v>0</v>
      </c>
      <c r="T59" s="19">
        <f t="shared" si="4"/>
        <v>0</v>
      </c>
    </row>
    <row r="60" spans="1:20" ht="37.9" customHeight="1" x14ac:dyDescent="0.25">
      <c r="A60" s="88" t="s">
        <v>136</v>
      </c>
      <c r="B60" s="91"/>
      <c r="C60" s="20" t="s">
        <v>137</v>
      </c>
      <c r="D60" s="44"/>
      <c r="E60" s="37"/>
      <c r="F60" s="37"/>
      <c r="G60" s="37"/>
      <c r="H60" s="22">
        <f t="shared" si="3"/>
        <v>0</v>
      </c>
      <c r="I60" s="37"/>
      <c r="J60" s="37"/>
      <c r="K60" s="37"/>
      <c r="L60" s="19">
        <f t="shared" si="1"/>
        <v>0</v>
      </c>
      <c r="M60" s="37"/>
      <c r="N60" s="37"/>
      <c r="O60" s="37"/>
      <c r="P60" s="19">
        <f t="shared" si="2"/>
        <v>0</v>
      </c>
      <c r="Q60" s="37"/>
      <c r="R60" s="44"/>
      <c r="S60" s="41"/>
      <c r="T60" s="19">
        <f t="shared" si="4"/>
        <v>0</v>
      </c>
    </row>
    <row r="61" spans="1:20" ht="17.25" customHeight="1" x14ac:dyDescent="0.25">
      <c r="A61" s="90" t="s">
        <v>114</v>
      </c>
      <c r="B61" s="90"/>
      <c r="C61" s="24" t="s">
        <v>30</v>
      </c>
      <c r="D61" s="22">
        <f>D62+D63</f>
        <v>213261486</v>
      </c>
      <c r="E61" s="22">
        <f t="shared" ref="E61:G61" si="41">E62+E63</f>
        <v>11954226.32</v>
      </c>
      <c r="F61" s="22">
        <f t="shared" si="41"/>
        <v>25142349.799999997</v>
      </c>
      <c r="G61" s="22">
        <f t="shared" si="41"/>
        <v>11965924.879999999</v>
      </c>
      <c r="H61" s="22">
        <f t="shared" si="3"/>
        <v>49062501</v>
      </c>
      <c r="I61" s="22">
        <f t="shared" ref="I61:K61" si="42">I62+I63</f>
        <v>12296924.879999999</v>
      </c>
      <c r="J61" s="22">
        <f t="shared" si="42"/>
        <v>14196824.880000001</v>
      </c>
      <c r="K61" s="22">
        <f t="shared" si="42"/>
        <v>11650824.879999999</v>
      </c>
      <c r="L61" s="19">
        <f t="shared" si="1"/>
        <v>38144574.640000001</v>
      </c>
      <c r="M61" s="19">
        <f>M62+M63</f>
        <v>15040736.890000001</v>
      </c>
      <c r="N61" s="19">
        <f t="shared" ref="N61:O61" si="43">N62+N63</f>
        <v>11061058.219999999</v>
      </c>
      <c r="O61" s="19">
        <f t="shared" si="43"/>
        <v>20731787.75</v>
      </c>
      <c r="P61" s="19">
        <f t="shared" si="2"/>
        <v>46833582.859999999</v>
      </c>
      <c r="Q61" s="19">
        <f>Q62+Q63</f>
        <v>11936783.35</v>
      </c>
      <c r="R61" s="19">
        <f t="shared" ref="R61:S61" si="44">R62+R63</f>
        <v>7582405.2300000004</v>
      </c>
      <c r="S61" s="19">
        <f t="shared" si="44"/>
        <v>59646755.140000001</v>
      </c>
      <c r="T61" s="19">
        <f>+T62+T63</f>
        <v>213206602.22</v>
      </c>
    </row>
    <row r="62" spans="1:20" ht="24" x14ac:dyDescent="0.25">
      <c r="A62" s="88" t="s">
        <v>115</v>
      </c>
      <c r="B62" s="89"/>
      <c r="C62" s="20" t="s">
        <v>116</v>
      </c>
      <c r="D62" s="105">
        <v>47488500</v>
      </c>
      <c r="E62" s="105">
        <v>3957675.88</v>
      </c>
      <c r="F62" s="105">
        <v>3957374.92</v>
      </c>
      <c r="G62" s="105">
        <v>3969374.92</v>
      </c>
      <c r="H62" s="22">
        <f t="shared" si="3"/>
        <v>11884425.719999999</v>
      </c>
      <c r="I62" s="105">
        <v>3957374.92</v>
      </c>
      <c r="J62" s="105">
        <v>3957374.92</v>
      </c>
      <c r="K62" s="105">
        <v>3957374.92</v>
      </c>
      <c r="L62" s="19">
        <f t="shared" si="1"/>
        <v>11872124.76</v>
      </c>
      <c r="M62" s="105">
        <v>3957374.92</v>
      </c>
      <c r="N62" s="105">
        <v>3957374.92</v>
      </c>
      <c r="O62" s="105">
        <v>3957374.92</v>
      </c>
      <c r="P62" s="19">
        <f t="shared" si="2"/>
        <v>11872124.76</v>
      </c>
      <c r="Q62" s="105">
        <v>3957374.92</v>
      </c>
      <c r="R62" s="105">
        <v>3957374.92</v>
      </c>
      <c r="S62" s="105">
        <v>3945074.92</v>
      </c>
      <c r="T62" s="19">
        <f t="shared" si="4"/>
        <v>47488500</v>
      </c>
    </row>
    <row r="63" spans="1:20" x14ac:dyDescent="0.25">
      <c r="A63" s="88" t="s">
        <v>117</v>
      </c>
      <c r="B63" s="89"/>
      <c r="C63" s="20" t="s">
        <v>118</v>
      </c>
      <c r="D63" s="105">
        <v>165772986</v>
      </c>
      <c r="E63" s="105">
        <v>7996550.4400000004</v>
      </c>
      <c r="F63" s="105">
        <v>21184974.879999999</v>
      </c>
      <c r="G63" s="105">
        <v>7996549.96</v>
      </c>
      <c r="H63" s="22">
        <f t="shared" si="3"/>
        <v>37178075.280000001</v>
      </c>
      <c r="I63" s="105">
        <v>8339549.96</v>
      </c>
      <c r="J63" s="105">
        <v>10239449.960000001</v>
      </c>
      <c r="K63" s="105">
        <v>7693449.96</v>
      </c>
      <c r="L63" s="19">
        <f t="shared" si="1"/>
        <v>26272449.880000003</v>
      </c>
      <c r="M63" s="105">
        <v>11083361.970000001</v>
      </c>
      <c r="N63" s="105">
        <v>7103683.2999999998</v>
      </c>
      <c r="O63" s="105">
        <v>16774412.83</v>
      </c>
      <c r="P63" s="19">
        <f t="shared" si="2"/>
        <v>34961458.100000001</v>
      </c>
      <c r="Q63" s="105">
        <v>7979408.4299999997</v>
      </c>
      <c r="R63" s="105">
        <v>3625030.31</v>
      </c>
      <c r="S63" s="105">
        <v>55701680.219999999</v>
      </c>
      <c r="T63" s="19">
        <f t="shared" si="4"/>
        <v>165718102.22</v>
      </c>
    </row>
    <row r="64" spans="1:20" x14ac:dyDescent="0.25">
      <c r="A64" s="25" t="s">
        <v>119</v>
      </c>
      <c r="B64" s="25"/>
      <c r="C64" s="25"/>
      <c r="D64" s="26">
        <f>D9+D18+D20+D24+D30+D35+D38+D44+D47+D49+D55+D61+D59</f>
        <v>3536085650.3899999</v>
      </c>
      <c r="E64" s="26">
        <f t="shared" ref="E64:S64" si="45">E9+E18+E20+E24+E30+E35+E38+E44+E47+E49+E55+E61+E59</f>
        <v>160114264.31</v>
      </c>
      <c r="F64" s="26">
        <f t="shared" si="45"/>
        <v>223244632.68000001</v>
      </c>
      <c r="G64" s="26">
        <f t="shared" si="45"/>
        <v>278804511.12</v>
      </c>
      <c r="H64" s="26">
        <f t="shared" si="45"/>
        <v>662163408.11000001</v>
      </c>
      <c r="I64" s="26">
        <f t="shared" si="45"/>
        <v>266126935.94</v>
      </c>
      <c r="J64" s="26">
        <f t="shared" si="45"/>
        <v>313622532.61000007</v>
      </c>
      <c r="K64" s="26">
        <f>K9+K18+K20+K24+K30+K35+K38+K44+K47+K49+K55+K61+K59</f>
        <v>294487160.51999998</v>
      </c>
      <c r="L64" s="26">
        <f t="shared" si="45"/>
        <v>874236629.06999993</v>
      </c>
      <c r="M64" s="26">
        <f t="shared" si="45"/>
        <v>230289117.25999999</v>
      </c>
      <c r="N64" s="26">
        <f t="shared" si="45"/>
        <v>215083426.28999999</v>
      </c>
      <c r="O64" s="26">
        <f t="shared" si="45"/>
        <v>221750964.93000001</v>
      </c>
      <c r="P64" s="26">
        <f t="shared" si="45"/>
        <v>667123508.48000002</v>
      </c>
      <c r="Q64" s="26">
        <f t="shared" si="45"/>
        <v>280408348.45000005</v>
      </c>
      <c r="R64" s="26">
        <f t="shared" si="45"/>
        <v>317081204.53000003</v>
      </c>
      <c r="S64" s="26">
        <f t="shared" si="45"/>
        <v>483688317.19999993</v>
      </c>
      <c r="T64" s="19">
        <f>T61+T59+T55+T49+T47+T44+T38+T35+T30+T24+T20+T18+T9</f>
        <v>3263444997.7900004</v>
      </c>
    </row>
  </sheetData>
  <mergeCells count="64">
    <mergeCell ref="A59:B59"/>
    <mergeCell ref="A60:B60"/>
    <mergeCell ref="A23:B23"/>
    <mergeCell ref="A22:B22"/>
    <mergeCell ref="A33:B33"/>
    <mergeCell ref="A26:B26"/>
    <mergeCell ref="A31:B31"/>
    <mergeCell ref="A32:B32"/>
    <mergeCell ref="A34:B34"/>
    <mergeCell ref="A35:B35"/>
    <mergeCell ref="A37:B37"/>
    <mergeCell ref="A41:B41"/>
    <mergeCell ref="A36:B36"/>
    <mergeCell ref="A58:B58"/>
    <mergeCell ref="E7:T7"/>
    <mergeCell ref="A61:B61"/>
    <mergeCell ref="A39:B39"/>
    <mergeCell ref="A40:B40"/>
    <mergeCell ref="A42:B42"/>
    <mergeCell ref="A43:B43"/>
    <mergeCell ref="A44:B44"/>
    <mergeCell ref="A45:B45"/>
    <mergeCell ref="D7:D8"/>
    <mergeCell ref="A38:B38"/>
    <mergeCell ref="A24:B24"/>
    <mergeCell ref="A25:B25"/>
    <mergeCell ref="A27:B27"/>
    <mergeCell ref="A28:B28"/>
    <mergeCell ref="A29:B29"/>
    <mergeCell ref="A30:B30"/>
    <mergeCell ref="A62:B62"/>
    <mergeCell ref="A63:B63"/>
    <mergeCell ref="A7:B8"/>
    <mergeCell ref="C7:C8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21:B21"/>
    <mergeCell ref="A9:B9"/>
    <mergeCell ref="A10:B10"/>
    <mergeCell ref="A11:B11"/>
    <mergeCell ref="A12:B12"/>
    <mergeCell ref="A14:B14"/>
    <mergeCell ref="A20:B20"/>
    <mergeCell ref="A13:B13"/>
    <mergeCell ref="A16:B16"/>
    <mergeCell ref="A17:B17"/>
    <mergeCell ref="A18:B18"/>
    <mergeCell ref="A19:B19"/>
    <mergeCell ref="A15:B15"/>
    <mergeCell ref="B2:H2"/>
    <mergeCell ref="A3:J3"/>
    <mergeCell ref="A4:I4"/>
    <mergeCell ref="A5:I5"/>
    <mergeCell ref="A6:I6"/>
  </mergeCells>
  <pageMargins left="0.66" right="0.43" top="0.47244094488188981" bottom="0.3937007874015748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2025-03-11T08:32:43Z</dcterms:modified>
</cp:coreProperties>
</file>